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615" windowHeight="8070" firstSheet="9" activeTab="15"/>
  </bookViews>
  <sheets>
    <sheet name="Corporation Overview" sheetId="1" r:id="rId1"/>
    <sheet name="Logicktech" sheetId="2" r:id="rId2"/>
    <sheet name="Hound Hotel" sheetId="3" r:id="rId3"/>
    <sheet name="Grayson's Hockey Shop" sheetId="4" r:id="rId4"/>
    <sheet name="iTech360" sheetId="5" r:id="rId5"/>
    <sheet name="Pet Palace" sheetId="6" r:id="rId6"/>
    <sheet name="Sriman's Shack of Stuff" sheetId="7" r:id="rId7"/>
    <sheet name="Tiger's Groceries" sheetId="8" r:id="rId8"/>
    <sheet name="Mouthinator" sheetId="9" r:id="rId9"/>
    <sheet name="Bookology" sheetId="10" r:id="rId10"/>
    <sheet name="Chemco" sheetId="11" r:id="rId11"/>
    <sheet name="A-Mart" sheetId="12" r:id="rId12"/>
    <sheet name="Riya's Rippling Ruffles" sheetId="13" r:id="rId13"/>
    <sheet name="Kool Kicks" sheetId="14" r:id="rId14"/>
    <sheet name="Galaxy" sheetId="15" r:id="rId15"/>
    <sheet name="Stockbroker Report" sheetId="16" r:id="rId16"/>
  </sheets>
  <calcPr calcId="125725"/>
</workbook>
</file>

<file path=xl/calcChain.xml><?xml version="1.0" encoding="utf-8"?>
<calcChain xmlns="http://schemas.openxmlformats.org/spreadsheetml/2006/main">
  <c r="S3" i="1"/>
  <c r="S4"/>
  <c r="S6"/>
  <c r="S8"/>
  <c r="S15"/>
  <c r="S13"/>
  <c r="S11"/>
  <c r="S14"/>
  <c r="S12"/>
  <c r="S9"/>
  <c r="S2"/>
  <c r="S10"/>
  <c r="S7"/>
  <c r="S5"/>
  <c r="O97" i="16"/>
  <c r="N97"/>
  <c r="E97"/>
  <c r="F97"/>
  <c r="G97"/>
  <c r="H97"/>
  <c r="I97"/>
  <c r="J97"/>
  <c r="K97"/>
  <c r="L97"/>
  <c r="M97"/>
  <c r="D97"/>
  <c r="C97"/>
  <c r="B97"/>
  <c r="Q5" i="1"/>
  <c r="Q9"/>
  <c r="Q11"/>
  <c r="Q14"/>
  <c r="Q13"/>
  <c r="Q3"/>
  <c r="Q4"/>
  <c r="Q15"/>
  <c r="Q12"/>
  <c r="Q2"/>
  <c r="Q10"/>
  <c r="Q7"/>
  <c r="Q6"/>
  <c r="Q8"/>
  <c r="P15"/>
  <c r="P14"/>
  <c r="P13"/>
  <c r="P12"/>
  <c r="P11"/>
  <c r="P10"/>
  <c r="P9"/>
  <c r="P8"/>
  <c r="P7"/>
  <c r="P6"/>
  <c r="P5"/>
  <c r="P4"/>
  <c r="P3"/>
  <c r="P2"/>
  <c r="O3"/>
  <c r="O2"/>
  <c r="O4"/>
  <c r="O5"/>
  <c r="O15"/>
  <c r="O14"/>
  <c r="O13"/>
  <c r="O12"/>
  <c r="O11"/>
  <c r="O10"/>
  <c r="O9"/>
  <c r="O8"/>
  <c r="O6"/>
  <c r="O7"/>
  <c r="B81" i="16"/>
  <c r="C81"/>
  <c r="D81"/>
  <c r="E81"/>
  <c r="F81"/>
  <c r="G81"/>
  <c r="H81"/>
  <c r="I81"/>
  <c r="J81"/>
  <c r="K81"/>
  <c r="L81"/>
  <c r="M81"/>
  <c r="N81"/>
  <c r="O81"/>
  <c r="M9" i="1"/>
  <c r="M14"/>
  <c r="M7"/>
  <c r="M2"/>
  <c r="M10"/>
  <c r="M3"/>
  <c r="M5"/>
  <c r="M6"/>
  <c r="M8"/>
  <c r="M11"/>
  <c r="M12"/>
  <c r="M13"/>
  <c r="M15"/>
  <c r="M4"/>
  <c r="O65" i="16"/>
  <c r="N65"/>
  <c r="M65"/>
  <c r="L65"/>
  <c r="K65"/>
  <c r="J65"/>
  <c r="I65"/>
  <c r="H65"/>
  <c r="G65"/>
  <c r="F65"/>
  <c r="E65"/>
  <c r="D65"/>
  <c r="C65"/>
  <c r="B65"/>
  <c r="K7" i="1"/>
  <c r="K9"/>
  <c r="K8"/>
  <c r="J9"/>
  <c r="J8"/>
  <c r="J7"/>
  <c r="J14"/>
  <c r="J11"/>
  <c r="J4"/>
  <c r="E9" i="14"/>
  <c r="E8"/>
  <c r="E7"/>
  <c r="E6"/>
  <c r="E5"/>
  <c r="E4"/>
  <c r="E3"/>
  <c r="I11" i="1"/>
  <c r="I12"/>
  <c r="I13"/>
  <c r="I14"/>
  <c r="I15"/>
  <c r="I10"/>
  <c r="J10" s="1"/>
  <c r="I9"/>
  <c r="I8"/>
  <c r="I7"/>
  <c r="I6"/>
  <c r="I5"/>
  <c r="I4"/>
  <c r="I3"/>
  <c r="I2"/>
  <c r="O49" i="16"/>
  <c r="N49"/>
  <c r="M49"/>
  <c r="L49"/>
  <c r="K49"/>
  <c r="J49"/>
  <c r="I49"/>
  <c r="H49"/>
  <c r="G49"/>
  <c r="F49"/>
  <c r="E49"/>
  <c r="D49"/>
  <c r="C49"/>
  <c r="B49"/>
  <c r="E9" i="10" l="1"/>
  <c r="E9" i="15"/>
  <c r="E8"/>
  <c r="E7"/>
  <c r="E6"/>
  <c r="E5"/>
  <c r="E4"/>
  <c r="E3"/>
  <c r="E7" i="13"/>
  <c r="E8"/>
  <c r="E9"/>
  <c r="E6"/>
  <c r="E5"/>
  <c r="E4"/>
  <c r="E3"/>
  <c r="E9" i="12"/>
  <c r="E8"/>
  <c r="E7"/>
  <c r="E6"/>
  <c r="E5"/>
  <c r="E4"/>
  <c r="E3"/>
  <c r="E8" i="11"/>
  <c r="E9"/>
  <c r="E7"/>
  <c r="E6"/>
  <c r="E5"/>
  <c r="E4"/>
  <c r="E3"/>
  <c r="E8" i="10"/>
  <c r="E7"/>
  <c r="E6"/>
  <c r="E5"/>
  <c r="E4"/>
  <c r="E3"/>
  <c r="E9" i="9"/>
  <c r="E8"/>
  <c r="E7"/>
  <c r="E6"/>
  <c r="E5"/>
  <c r="E4"/>
  <c r="E3"/>
  <c r="E9" i="8"/>
  <c r="E8"/>
  <c r="E7"/>
  <c r="E6"/>
  <c r="E5"/>
  <c r="E4"/>
  <c r="E3"/>
  <c r="E9" i="7"/>
  <c r="E8"/>
  <c r="E7"/>
  <c r="E6"/>
  <c r="E5"/>
  <c r="E4"/>
  <c r="E3"/>
  <c r="E9" i="6"/>
  <c r="E8"/>
  <c r="E7"/>
  <c r="E6"/>
  <c r="E5"/>
  <c r="E4"/>
  <c r="E3"/>
  <c r="E9" i="5"/>
  <c r="E8"/>
  <c r="E7"/>
  <c r="E6"/>
  <c r="E5"/>
  <c r="E4"/>
  <c r="E3"/>
  <c r="E9" i="4"/>
  <c r="E8"/>
  <c r="E7"/>
  <c r="E6"/>
  <c r="E5"/>
  <c r="E4"/>
  <c r="E3"/>
  <c r="F3" i="1"/>
  <c r="G3" s="1"/>
  <c r="F4"/>
  <c r="F8"/>
  <c r="F9"/>
  <c r="F6"/>
  <c r="G6" s="1"/>
  <c r="F14"/>
  <c r="F2"/>
  <c r="F12"/>
  <c r="G12" s="1"/>
  <c r="F11"/>
  <c r="G11" s="1"/>
  <c r="F13"/>
  <c r="G13" s="1"/>
  <c r="F15"/>
  <c r="G15" s="1"/>
  <c r="D7"/>
  <c r="F7" s="1"/>
  <c r="O32" i="16"/>
  <c r="N32"/>
  <c r="M32"/>
  <c r="L32"/>
  <c r="K32"/>
  <c r="J32"/>
  <c r="I32"/>
  <c r="H32"/>
  <c r="G32"/>
  <c r="F32"/>
  <c r="E32"/>
  <c r="D32"/>
  <c r="C32"/>
  <c r="B32"/>
  <c r="O16"/>
  <c r="O34" s="1"/>
  <c r="N16"/>
  <c r="N34" s="1"/>
  <c r="M16"/>
  <c r="M34" s="1"/>
  <c r="L16"/>
  <c r="L34" s="1"/>
  <c r="K16"/>
  <c r="K34" s="1"/>
  <c r="J16"/>
  <c r="J34" s="1"/>
  <c r="I16"/>
  <c r="I34" s="1"/>
  <c r="H16"/>
  <c r="H34" s="1"/>
  <c r="G16"/>
  <c r="G34" s="1"/>
  <c r="F16"/>
  <c r="F34" s="1"/>
  <c r="E16"/>
  <c r="E34" s="1"/>
  <c r="D16"/>
  <c r="D34" s="1"/>
  <c r="C16"/>
  <c r="C34" s="1"/>
  <c r="B16"/>
  <c r="B34" s="1"/>
  <c r="D5" i="1"/>
  <c r="F5" s="1"/>
  <c r="F9" i="15" l="1"/>
  <c r="F8"/>
  <c r="F7"/>
  <c r="F6"/>
  <c r="F5"/>
  <c r="F4"/>
  <c r="F3"/>
  <c r="F9" i="14"/>
  <c r="F8"/>
  <c r="F7"/>
  <c r="F6"/>
  <c r="F5"/>
  <c r="F4"/>
  <c r="F3"/>
  <c r="F9" i="13"/>
  <c r="F8"/>
  <c r="F7"/>
  <c r="F6"/>
  <c r="F5"/>
  <c r="F4"/>
  <c r="F3"/>
  <c r="F9" i="12"/>
  <c r="F8"/>
  <c r="F7"/>
  <c r="F6"/>
  <c r="F5"/>
  <c r="F4"/>
  <c r="F3"/>
  <c r="F9" i="11"/>
  <c r="F8"/>
  <c r="F7"/>
  <c r="F6"/>
  <c r="F5"/>
  <c r="F4"/>
  <c r="F3"/>
  <c r="F9" i="10"/>
  <c r="F8"/>
  <c r="F7"/>
  <c r="F6"/>
  <c r="F5"/>
  <c r="F4"/>
  <c r="F3"/>
  <c r="F9" i="9"/>
  <c r="F8"/>
  <c r="F7"/>
  <c r="F6"/>
  <c r="F5"/>
  <c r="F4"/>
  <c r="F3"/>
  <c r="F9" i="8"/>
  <c r="F8"/>
  <c r="F7"/>
  <c r="F6"/>
  <c r="F5"/>
  <c r="F4"/>
  <c r="F3"/>
  <c r="F9" i="7"/>
  <c r="F8"/>
  <c r="F7"/>
  <c r="F6"/>
  <c r="F5"/>
  <c r="F4"/>
  <c r="F3"/>
  <c r="F9" i="6"/>
  <c r="F8"/>
  <c r="F7"/>
  <c r="F6"/>
  <c r="F5"/>
  <c r="F4"/>
  <c r="F3"/>
  <c r="F9" i="5"/>
  <c r="F8"/>
  <c r="F7"/>
  <c r="F6"/>
  <c r="F5"/>
  <c r="F4"/>
  <c r="F3"/>
  <c r="F9" i="4"/>
  <c r="F8"/>
  <c r="F7"/>
  <c r="F6"/>
  <c r="F5"/>
  <c r="F4"/>
  <c r="F3"/>
  <c r="F9" i="3"/>
  <c r="E9"/>
  <c r="F8"/>
  <c r="E8"/>
  <c r="F7"/>
  <c r="E7"/>
  <c r="F6"/>
  <c r="E6"/>
  <c r="F5"/>
  <c r="E5"/>
  <c r="F4"/>
  <c r="E4"/>
  <c r="F3"/>
  <c r="E3"/>
  <c r="F9" i="2"/>
  <c r="F8"/>
  <c r="F7"/>
  <c r="F6"/>
  <c r="F5"/>
  <c r="F4"/>
  <c r="E9"/>
  <c r="E8"/>
  <c r="E7"/>
  <c r="E6"/>
  <c r="E5"/>
  <c r="E4"/>
  <c r="F3"/>
  <c r="E3"/>
</calcChain>
</file>

<file path=xl/sharedStrings.xml><?xml version="1.0" encoding="utf-8"?>
<sst xmlns="http://schemas.openxmlformats.org/spreadsheetml/2006/main" count="353" uniqueCount="112">
  <si>
    <t>Corporation</t>
  </si>
  <si>
    <t>Date</t>
  </si>
  <si>
    <t>Open</t>
  </si>
  <si>
    <t>Close</t>
  </si>
  <si>
    <t>Volume</t>
  </si>
  <si>
    <t>Gain/Loss</t>
  </si>
  <si>
    <t>Daily Investment Total</t>
  </si>
  <si>
    <t>Daily Investment Totals</t>
  </si>
  <si>
    <t>Shares sold 9/3</t>
  </si>
  <si>
    <t>Logicktech</t>
  </si>
  <si>
    <t>Grayson's Hockey Shop</t>
  </si>
  <si>
    <t>Mouthinator</t>
  </si>
  <si>
    <t>Bookology</t>
  </si>
  <si>
    <t>A-Mart</t>
  </si>
  <si>
    <t>Riya's Rippling Ruffles</t>
  </si>
  <si>
    <t>Kool Kicks</t>
  </si>
  <si>
    <t>Hound Hotel</t>
  </si>
  <si>
    <t>iTech360</t>
  </si>
  <si>
    <t>Pet Palace</t>
  </si>
  <si>
    <t>Tiger's Groceries</t>
  </si>
  <si>
    <t>Sriman's Shack of Stuff</t>
  </si>
  <si>
    <t>Sarah W.</t>
  </si>
  <si>
    <t>Sold 9/11</t>
  </si>
  <si>
    <t>Chemco</t>
  </si>
  <si>
    <t>Galaxy</t>
  </si>
  <si>
    <t>HOH</t>
  </si>
  <si>
    <t>LKT</t>
  </si>
  <si>
    <t>RRR</t>
  </si>
  <si>
    <t>ITI</t>
  </si>
  <si>
    <t>PEP</t>
  </si>
  <si>
    <t>AMA</t>
  </si>
  <si>
    <t>BOOK</t>
  </si>
  <si>
    <t>MOU</t>
  </si>
  <si>
    <t>GHS</t>
  </si>
  <si>
    <t>TGR</t>
  </si>
  <si>
    <t>CCO</t>
  </si>
  <si>
    <t>KKI</t>
  </si>
  <si>
    <t>GAL</t>
  </si>
  <si>
    <t>SSS</t>
  </si>
  <si>
    <t xml:space="preserve">Sarah H. </t>
  </si>
  <si>
    <t>Kevin F.</t>
  </si>
  <si>
    <t>Kollin F.</t>
  </si>
  <si>
    <t>Riya K.</t>
  </si>
  <si>
    <t>Ashlyn D.</t>
  </si>
  <si>
    <t>Sriman B.</t>
  </si>
  <si>
    <t>Leo C.</t>
  </si>
  <si>
    <t>Grayson C.</t>
  </si>
  <si>
    <t>Ethan W.</t>
  </si>
  <si>
    <t>Austin N.</t>
  </si>
  <si>
    <t>Spencer J.</t>
  </si>
  <si>
    <t>Wendy P.</t>
  </si>
  <si>
    <t>Hrithikesh R.</t>
  </si>
  <si>
    <t>Total</t>
  </si>
  <si>
    <t>9/3 Close Price</t>
  </si>
  <si>
    <t>9/11 Close Price</t>
  </si>
  <si>
    <t>Fate Changes</t>
  </si>
  <si>
    <t>Week 4 Dividend</t>
  </si>
  <si>
    <t>$6 per share</t>
  </si>
  <si>
    <t>$7.13 per share</t>
  </si>
  <si>
    <t>$4.98 per share</t>
  </si>
  <si>
    <t>$5.05 per share</t>
  </si>
  <si>
    <t>Week 4 Dividends</t>
  </si>
  <si>
    <t>$7.06 per share</t>
  </si>
  <si>
    <t>$6.00 per share</t>
  </si>
  <si>
    <t>$7.07 per share</t>
  </si>
  <si>
    <t>$3.05 per share</t>
  </si>
  <si>
    <t>$5.50 per share</t>
  </si>
  <si>
    <t>Hound Hotel (HOH)</t>
  </si>
  <si>
    <t>Pet Palace (PEP)</t>
  </si>
  <si>
    <t>Riya's Rippling Ruffles (RRR)</t>
  </si>
  <si>
    <t>iTech360 (ITI)</t>
  </si>
  <si>
    <t>Tiger's Groceries (TGS)</t>
  </si>
  <si>
    <t>ChemCo (CCO)</t>
  </si>
  <si>
    <t>Galaxy Corp. (GAL)</t>
  </si>
  <si>
    <t>Logicktech (LKT)</t>
  </si>
  <si>
    <t>Mouthinator (MOU)</t>
  </si>
  <si>
    <t>Bookology (BOO)</t>
  </si>
  <si>
    <t>Sriman's Shack of Stuff (SSS)</t>
  </si>
  <si>
    <t>A-Mart (AMA)</t>
  </si>
  <si>
    <t>Kool Kicks (KKI)</t>
  </si>
  <si>
    <t>Sold 9/18</t>
  </si>
  <si>
    <t>Close Price 9/18</t>
  </si>
  <si>
    <t>Closing Price 9/18</t>
  </si>
  <si>
    <t>Stocks Sold 10/2</t>
  </si>
  <si>
    <t>Fate</t>
  </si>
  <si>
    <t>Changes</t>
  </si>
  <si>
    <t>Initial  Price</t>
  </si>
  <si>
    <t>Sold 9/25</t>
  </si>
  <si>
    <t>Ranking</t>
  </si>
  <si>
    <t>Closing 10/2</t>
  </si>
  <si>
    <t>$4.42 per share</t>
  </si>
  <si>
    <t>Week 7 Dividends</t>
  </si>
  <si>
    <t>$3.13 per share</t>
  </si>
  <si>
    <t>$2.38 per share</t>
  </si>
  <si>
    <t>$4.07 per share</t>
  </si>
  <si>
    <t>$15.54 per share</t>
  </si>
  <si>
    <t>Week 7 Dividend</t>
  </si>
  <si>
    <t>$8.50 per share</t>
  </si>
  <si>
    <t>3.49 per share</t>
  </si>
  <si>
    <t>$6.50 per share</t>
  </si>
  <si>
    <t>7.51 per share</t>
  </si>
  <si>
    <t>$3.06 per share</t>
  </si>
  <si>
    <t>$7.51 per share</t>
  </si>
  <si>
    <t>$7.60 per share</t>
  </si>
  <si>
    <t>$3.73 per share</t>
  </si>
  <si>
    <t>$6.12 per share</t>
  </si>
  <si>
    <t>$7.72 per share</t>
  </si>
  <si>
    <t>$5.86 per share</t>
  </si>
  <si>
    <t xml:space="preserve">BOO </t>
  </si>
  <si>
    <t xml:space="preserve">Totals </t>
  </si>
  <si>
    <t>Sold 10/9</t>
  </si>
  <si>
    <t>Closing 10/9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</si>
</sst>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4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0" fontId="0" fillId="3" borderId="0" xfId="0" applyFill="1"/>
    <xf numFmtId="0" fontId="0" fillId="0" borderId="0" xfId="0" applyAlignment="1">
      <alignment horizontal="right"/>
    </xf>
    <xf numFmtId="8" fontId="0" fillId="0" borderId="0" xfId="0" applyNumberFormat="1"/>
    <xf numFmtId="0" fontId="0" fillId="0" borderId="0" xfId="0" applyNumberFormat="1"/>
    <xf numFmtId="164" fontId="3" fillId="0" borderId="0" xfId="0" applyNumberFormat="1" applyFont="1"/>
    <xf numFmtId="0" fontId="0" fillId="0" borderId="0" xfId="0" applyFill="1"/>
    <xf numFmtId="0" fontId="0" fillId="0" borderId="0" xfId="0" applyAlignment="1">
      <alignment horizontal="center"/>
    </xf>
    <xf numFmtId="15" fontId="0" fillId="0" borderId="0" xfId="0" applyNumberFormat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93"/>
  <sheetViews>
    <sheetView workbookViewId="0">
      <selection activeCell="S14" sqref="S14"/>
    </sheetView>
  </sheetViews>
  <sheetFormatPr defaultRowHeight="15"/>
  <cols>
    <col min="1" max="1" width="27.42578125" style="4" customWidth="1"/>
    <col min="2" max="2" width="8.140625" customWidth="1"/>
    <col min="3" max="3" width="5.7109375" customWidth="1"/>
    <col min="4" max="4" width="9.7109375" customWidth="1"/>
    <col min="5" max="5" width="5.5703125" customWidth="1"/>
    <col min="6" max="6" width="9.28515625" customWidth="1"/>
    <col min="7" max="7" width="9.5703125" customWidth="1"/>
    <col min="8" max="8" width="4.5703125" customWidth="1"/>
    <col min="9" max="9" width="8.7109375" customWidth="1"/>
    <col min="11" max="11" width="7.85546875" customWidth="1"/>
    <col min="12" max="12" width="5.140625" customWidth="1"/>
    <col min="14" max="14" width="5.85546875" customWidth="1"/>
    <col min="18" max="18" width="7" customWidth="1"/>
  </cols>
  <sheetData>
    <row r="1" spans="1:19">
      <c r="A1" s="4" t="s">
        <v>0</v>
      </c>
      <c r="B1" t="s">
        <v>86</v>
      </c>
      <c r="C1" t="s">
        <v>8</v>
      </c>
      <c r="D1" s="3" t="s">
        <v>53</v>
      </c>
      <c r="E1" t="s">
        <v>22</v>
      </c>
      <c r="F1" t="s">
        <v>54</v>
      </c>
      <c r="G1" t="s">
        <v>55</v>
      </c>
      <c r="H1" t="s">
        <v>80</v>
      </c>
      <c r="I1" s="10" t="s">
        <v>81</v>
      </c>
      <c r="J1" s="10" t="s">
        <v>84</v>
      </c>
      <c r="K1" s="10" t="s">
        <v>85</v>
      </c>
      <c r="L1" t="s">
        <v>87</v>
      </c>
      <c r="M1" t="s">
        <v>82</v>
      </c>
      <c r="N1" s="10" t="s">
        <v>83</v>
      </c>
      <c r="P1" t="s">
        <v>88</v>
      </c>
      <c r="Q1" t="s">
        <v>89</v>
      </c>
      <c r="R1" t="s">
        <v>110</v>
      </c>
      <c r="S1" t="s">
        <v>111</v>
      </c>
    </row>
    <row r="2" spans="1:19">
      <c r="A2" s="4" t="s">
        <v>71</v>
      </c>
      <c r="B2" s="3">
        <v>30</v>
      </c>
      <c r="C2">
        <v>24</v>
      </c>
      <c r="D2" s="3">
        <v>31.8</v>
      </c>
      <c r="E2">
        <v>6</v>
      </c>
      <c r="F2" s="3">
        <f>D2+(D2*0.06)</f>
        <v>33.707999999999998</v>
      </c>
      <c r="H2" s="7">
        <v>40</v>
      </c>
      <c r="I2" s="3">
        <f>F2+(F2*0.1)</f>
        <v>37.078800000000001</v>
      </c>
      <c r="J2" s="3"/>
      <c r="K2" s="3"/>
      <c r="L2">
        <v>-13</v>
      </c>
      <c r="M2" s="3">
        <f>I2-(I2*0.09)</f>
        <v>33.741708000000003</v>
      </c>
      <c r="N2">
        <v>-10</v>
      </c>
      <c r="O2" s="3">
        <f>M2-(M2*0.09)</f>
        <v>30.704954280000003</v>
      </c>
      <c r="P2">
        <f t="shared" ref="P2:P15" si="0">C2+E2+H2+L2+N2</f>
        <v>47</v>
      </c>
      <c r="Q2" s="3">
        <f>O2+10</f>
        <v>40.704954280000003</v>
      </c>
      <c r="R2">
        <v>11</v>
      </c>
      <c r="S2" s="3">
        <f>Q2+(Q2*0.1)</f>
        <v>44.775449708000004</v>
      </c>
    </row>
    <row r="3" spans="1:19">
      <c r="A3" s="4" t="s">
        <v>74</v>
      </c>
      <c r="B3" s="3">
        <v>50</v>
      </c>
      <c r="C3">
        <v>13</v>
      </c>
      <c r="D3" s="3">
        <v>47.5</v>
      </c>
      <c r="E3">
        <v>1</v>
      </c>
      <c r="F3" s="3">
        <f>D3-(D3*0.04)</f>
        <v>45.6</v>
      </c>
      <c r="G3" s="8">
        <f>F3-(F3*0.25)</f>
        <v>34.200000000000003</v>
      </c>
      <c r="H3" s="7">
        <v>2</v>
      </c>
      <c r="I3" s="3">
        <f>G3+(G3*0.09)</f>
        <v>37.278000000000006</v>
      </c>
      <c r="J3" s="3"/>
      <c r="K3" s="3"/>
      <c r="L3">
        <v>0</v>
      </c>
      <c r="M3" s="3">
        <f>I3+(I3*0.06)</f>
        <v>39.514680000000006</v>
      </c>
      <c r="N3">
        <v>0</v>
      </c>
      <c r="O3" s="3">
        <f>M3+(M3*0.07)</f>
        <v>42.280707600000007</v>
      </c>
      <c r="P3">
        <f t="shared" si="0"/>
        <v>16</v>
      </c>
      <c r="Q3" s="3">
        <f>O3+6</f>
        <v>48.280707600000007</v>
      </c>
      <c r="R3">
        <v>0</v>
      </c>
      <c r="S3" s="3">
        <f>Q3+(Q3*0.05)</f>
        <v>50.694742980000008</v>
      </c>
    </row>
    <row r="4" spans="1:19">
      <c r="A4" s="4" t="s">
        <v>75</v>
      </c>
      <c r="B4" s="3">
        <v>75</v>
      </c>
      <c r="C4">
        <v>21</v>
      </c>
      <c r="D4" s="3">
        <v>78</v>
      </c>
      <c r="E4">
        <v>1</v>
      </c>
      <c r="F4" s="3">
        <f>D4-(D4*0.05)</f>
        <v>74.099999999999994</v>
      </c>
      <c r="H4" s="7">
        <v>2</v>
      </c>
      <c r="I4" s="3">
        <f>F4+(F4*0.08)</f>
        <v>80.027999999999992</v>
      </c>
      <c r="J4" s="3">
        <f>I4+(I4*0.3)</f>
        <v>104.03639999999999</v>
      </c>
      <c r="K4" s="3"/>
      <c r="L4">
        <v>4</v>
      </c>
      <c r="M4" s="3">
        <f>J4+(J4*0.1)</f>
        <v>114.44003999999998</v>
      </c>
      <c r="N4">
        <v>-8</v>
      </c>
      <c r="O4" s="3">
        <f>M4-(M4*0.08)</f>
        <v>105.28483679999998</v>
      </c>
      <c r="P4">
        <f t="shared" si="0"/>
        <v>20</v>
      </c>
      <c r="Q4" s="3">
        <f>O4+7</f>
        <v>112.28483679999998</v>
      </c>
      <c r="R4">
        <v>0</v>
      </c>
      <c r="S4" s="3">
        <f>Q4+(Q4*0.05)</f>
        <v>117.89907863999998</v>
      </c>
    </row>
    <row r="5" spans="1:19">
      <c r="A5" s="4" t="s">
        <v>76</v>
      </c>
      <c r="B5" s="3">
        <v>35</v>
      </c>
      <c r="C5">
        <v>14</v>
      </c>
      <c r="D5" s="3">
        <f>B5-(B5*0.04)</f>
        <v>33.6</v>
      </c>
      <c r="E5">
        <v>1</v>
      </c>
      <c r="F5" s="3">
        <f>D5-(D5*0.06)</f>
        <v>31.584000000000003</v>
      </c>
      <c r="H5" s="7">
        <v>1</v>
      </c>
      <c r="I5" s="3">
        <f>F5+(F5*0.07)</f>
        <v>33.794880000000006</v>
      </c>
      <c r="J5" s="3"/>
      <c r="K5" s="3"/>
      <c r="L5">
        <v>0</v>
      </c>
      <c r="M5" s="3">
        <f>I5+(I5*0.06)</f>
        <v>35.822572800000003</v>
      </c>
      <c r="N5">
        <v>48</v>
      </c>
      <c r="O5" s="3">
        <f>M5+(M5*0.07)</f>
        <v>38.330152896000001</v>
      </c>
      <c r="P5">
        <f t="shared" si="0"/>
        <v>64</v>
      </c>
      <c r="Q5" s="3">
        <f>O5+11</f>
        <v>49.330152896000001</v>
      </c>
      <c r="R5">
        <v>-57</v>
      </c>
      <c r="S5" s="3">
        <f>Q5-(Q5*0.1)</f>
        <v>44.397137606400001</v>
      </c>
    </row>
    <row r="6" spans="1:19">
      <c r="A6" s="4" t="s">
        <v>73</v>
      </c>
      <c r="B6" s="3">
        <v>50</v>
      </c>
      <c r="C6">
        <v>0</v>
      </c>
      <c r="D6" s="3">
        <v>50</v>
      </c>
      <c r="E6">
        <v>4</v>
      </c>
      <c r="F6" s="3">
        <f>D6+(D6*0.04)</f>
        <v>52</v>
      </c>
      <c r="G6" s="8">
        <f>F6-(F6*0.25)</f>
        <v>39</v>
      </c>
      <c r="H6" s="7">
        <v>0</v>
      </c>
      <c r="I6" s="3">
        <f>G6+(G6*0.06)</f>
        <v>41.34</v>
      </c>
      <c r="J6" s="3"/>
      <c r="K6" s="3"/>
      <c r="L6">
        <v>0</v>
      </c>
      <c r="M6" s="3">
        <f>I6+(I6*0.06)</f>
        <v>43.820400000000006</v>
      </c>
      <c r="N6">
        <v>96</v>
      </c>
      <c r="O6" s="3">
        <f>M6+(M6*0.1)</f>
        <v>48.20244000000001</v>
      </c>
      <c r="P6">
        <f t="shared" si="0"/>
        <v>100</v>
      </c>
      <c r="Q6" s="3">
        <f>O6+14</f>
        <v>62.20244000000001</v>
      </c>
      <c r="R6">
        <v>0</v>
      </c>
      <c r="S6" s="3">
        <f>Q6+(Q6*0.05)</f>
        <v>65.312562000000014</v>
      </c>
    </row>
    <row r="7" spans="1:19">
      <c r="A7" s="4" t="s">
        <v>10</v>
      </c>
      <c r="B7" s="3">
        <v>60</v>
      </c>
      <c r="C7">
        <v>55</v>
      </c>
      <c r="D7" s="3">
        <f>B7+(B7*0.08)</f>
        <v>64.8</v>
      </c>
      <c r="E7">
        <v>0</v>
      </c>
      <c r="F7" s="3">
        <f>D7-(D7*0.07)</f>
        <v>60.263999999999996</v>
      </c>
      <c r="H7" s="7">
        <v>0</v>
      </c>
      <c r="I7" s="3">
        <f>F7+(F7*0.06)</f>
        <v>63.879839999999994</v>
      </c>
      <c r="J7" s="3">
        <f>I7+(I7*0.15)</f>
        <v>73.461815999999999</v>
      </c>
      <c r="K7" s="3">
        <f>J7-(J7*0.05)</f>
        <v>69.788725200000002</v>
      </c>
      <c r="L7">
        <v>-8</v>
      </c>
      <c r="M7" s="3">
        <f>K7-(K7*0.08)</f>
        <v>64.205627184000008</v>
      </c>
      <c r="N7">
        <v>45</v>
      </c>
      <c r="O7" s="3">
        <f>M7+(M7*0.08)</f>
        <v>69.342077358720005</v>
      </c>
      <c r="P7">
        <f t="shared" si="0"/>
        <v>92</v>
      </c>
      <c r="Q7" s="3">
        <f>O7+12</f>
        <v>81.342077358720005</v>
      </c>
      <c r="R7">
        <v>-46</v>
      </c>
      <c r="S7" s="3">
        <f>Q7-(Q7*0.09)</f>
        <v>74.021290396435205</v>
      </c>
    </row>
    <row r="8" spans="1:19">
      <c r="A8" s="4" t="s">
        <v>77</v>
      </c>
      <c r="B8" s="3">
        <v>60</v>
      </c>
      <c r="C8">
        <v>7</v>
      </c>
      <c r="D8" s="3">
        <v>55.8</v>
      </c>
      <c r="E8">
        <v>0</v>
      </c>
      <c r="F8" s="3">
        <f>D8-(D8*0.08)</f>
        <v>51.335999999999999</v>
      </c>
      <c r="H8" s="7">
        <v>0</v>
      </c>
      <c r="I8" s="3">
        <f>F8+(F8*0.06)</f>
        <v>54.416159999999998</v>
      </c>
      <c r="J8" s="3">
        <f>I8+(I8*0.15)</f>
        <v>62.578583999999999</v>
      </c>
      <c r="K8" s="3">
        <f>J8+(J8*0.15)</f>
        <v>71.965371599999997</v>
      </c>
      <c r="L8">
        <v>0</v>
      </c>
      <c r="M8" s="3">
        <f>K8+(K8*0.06)</f>
        <v>76.283293896000004</v>
      </c>
      <c r="N8">
        <v>93</v>
      </c>
      <c r="O8" s="3">
        <f>M8+(M8*0.09)</f>
        <v>83.148790346639998</v>
      </c>
      <c r="P8">
        <f t="shared" si="0"/>
        <v>100</v>
      </c>
      <c r="Q8" s="3">
        <f>O8+14</f>
        <v>97.148790346639998</v>
      </c>
      <c r="R8">
        <v>0</v>
      </c>
      <c r="S8" s="3">
        <f>Q8+(Q8*0.05)</f>
        <v>102.006229863972</v>
      </c>
    </row>
    <row r="9" spans="1:19">
      <c r="A9" s="4" t="s">
        <v>78</v>
      </c>
      <c r="B9" s="3">
        <v>60</v>
      </c>
      <c r="C9">
        <v>3</v>
      </c>
      <c r="D9" s="3">
        <v>54.6</v>
      </c>
      <c r="E9">
        <v>0</v>
      </c>
      <c r="F9" s="3">
        <f>D9-(D9*0.09)</f>
        <v>49.686</v>
      </c>
      <c r="H9" s="7">
        <v>0</v>
      </c>
      <c r="I9" s="3">
        <f>F9+(F9*0.06)</f>
        <v>52.667160000000003</v>
      </c>
      <c r="J9" s="3">
        <f>I9+(I9*0.15)</f>
        <v>60.567233999999999</v>
      </c>
      <c r="K9" s="3">
        <f>J9+(J9*0.15)</f>
        <v>69.6523191</v>
      </c>
      <c r="L9">
        <v>-2</v>
      </c>
      <c r="M9" s="3">
        <f>K9-(K9*0.06)</f>
        <v>65.473179954000003</v>
      </c>
      <c r="N9">
        <v>0</v>
      </c>
      <c r="O9" s="3">
        <f>M9+(M9*0.07)</f>
        <v>70.056302550780003</v>
      </c>
      <c r="P9">
        <f t="shared" si="0"/>
        <v>1</v>
      </c>
      <c r="Q9" s="3">
        <f>O9+1</f>
        <v>71.056302550780003</v>
      </c>
      <c r="R9">
        <v>10</v>
      </c>
      <c r="S9" s="3">
        <f>Q9+(Q9*0.09)</f>
        <v>77.451369780350205</v>
      </c>
    </row>
    <row r="10" spans="1:19">
      <c r="A10" s="4" t="s">
        <v>79</v>
      </c>
      <c r="B10" s="3">
        <v>60</v>
      </c>
      <c r="C10">
        <v>100</v>
      </c>
      <c r="D10" s="3">
        <v>66</v>
      </c>
      <c r="E10">
        <v>0</v>
      </c>
      <c r="F10" s="3">
        <v>86</v>
      </c>
      <c r="H10" s="7">
        <v>0</v>
      </c>
      <c r="I10" s="3">
        <f>F10+(F10*0.06)</f>
        <v>91.16</v>
      </c>
      <c r="J10" s="3">
        <f>I10+(I10*0.15)</f>
        <v>104.834</v>
      </c>
      <c r="K10" s="3"/>
      <c r="L10">
        <v>-39</v>
      </c>
      <c r="M10" s="3">
        <f>J10-(J10*0.1)</f>
        <v>94.3506</v>
      </c>
      <c r="N10">
        <v>0</v>
      </c>
      <c r="O10" s="3">
        <f>M10+(M10*0.07)</f>
        <v>100.955142</v>
      </c>
      <c r="P10">
        <f t="shared" si="0"/>
        <v>61</v>
      </c>
      <c r="Q10" s="3">
        <f>O10+11</f>
        <v>111.955142</v>
      </c>
      <c r="R10">
        <v>-1</v>
      </c>
      <c r="S10" s="3">
        <f>Q10-(Q10*0.08)</f>
        <v>102.99873063999999</v>
      </c>
    </row>
    <row r="11" spans="1:19">
      <c r="A11" s="4" t="s">
        <v>69</v>
      </c>
      <c r="B11" s="3">
        <v>30</v>
      </c>
      <c r="C11">
        <v>26</v>
      </c>
      <c r="D11" s="3">
        <v>32.4</v>
      </c>
      <c r="E11">
        <v>7</v>
      </c>
      <c r="F11" s="3">
        <f>D11+(D11*0.08)</f>
        <v>34.991999999999997</v>
      </c>
      <c r="G11" s="8">
        <f>F11+(F11*0.15)</f>
        <v>40.240799999999993</v>
      </c>
      <c r="H11" s="7">
        <v>-4</v>
      </c>
      <c r="I11" s="3">
        <f>G11-(G11*0.06)</f>
        <v>37.826351999999993</v>
      </c>
      <c r="J11" s="3">
        <f>I11+(I11*0.1)</f>
        <v>41.608987199999994</v>
      </c>
      <c r="K11" s="3"/>
      <c r="L11">
        <v>0</v>
      </c>
      <c r="M11" s="3">
        <f>J11+(J11*0.06)</f>
        <v>44.105526431999991</v>
      </c>
      <c r="N11">
        <v>-22</v>
      </c>
      <c r="O11" s="3">
        <f>M11-(M11*0.1)</f>
        <v>39.694973788799992</v>
      </c>
      <c r="P11">
        <f t="shared" si="0"/>
        <v>7</v>
      </c>
      <c r="Q11" s="3">
        <f>O11+2</f>
        <v>41.694973788799992</v>
      </c>
      <c r="R11">
        <v>5</v>
      </c>
      <c r="S11" s="3">
        <f>Q11+(Q11*0.06)</f>
        <v>44.196672216127993</v>
      </c>
    </row>
    <row r="12" spans="1:19">
      <c r="A12" s="4" t="s">
        <v>70</v>
      </c>
      <c r="B12" s="3">
        <v>50</v>
      </c>
      <c r="C12">
        <v>23</v>
      </c>
      <c r="D12" s="3">
        <v>52.5</v>
      </c>
      <c r="E12">
        <v>6</v>
      </c>
      <c r="F12" s="3">
        <f>D12+(D12*0.07)</f>
        <v>56.174999999999997</v>
      </c>
      <c r="G12" s="8">
        <f>F12*2</f>
        <v>112.35</v>
      </c>
      <c r="H12" s="7">
        <v>-6</v>
      </c>
      <c r="I12" s="3">
        <f>G12-(G12*0.07)</f>
        <v>104.48549999999999</v>
      </c>
      <c r="J12" s="3"/>
      <c r="K12" s="3"/>
      <c r="L12">
        <v>1</v>
      </c>
      <c r="M12" s="3">
        <f>I12+(I12*0.08)</f>
        <v>112.84433999999999</v>
      </c>
      <c r="N12">
        <v>0</v>
      </c>
      <c r="O12" s="3">
        <f>M12+(M12*0.07)</f>
        <v>120.74344379999999</v>
      </c>
      <c r="P12">
        <f t="shared" si="0"/>
        <v>24</v>
      </c>
      <c r="Q12" s="3">
        <f>O12+9</f>
        <v>129.74344379999999</v>
      </c>
      <c r="R12">
        <v>10</v>
      </c>
      <c r="S12" s="3">
        <f>Q12+(Q12*0.09)</f>
        <v>141.420353742</v>
      </c>
    </row>
    <row r="13" spans="1:19">
      <c r="A13" s="4" t="s">
        <v>68</v>
      </c>
      <c r="B13" s="3">
        <v>75</v>
      </c>
      <c r="C13">
        <v>5</v>
      </c>
      <c r="D13" s="3">
        <v>69</v>
      </c>
      <c r="E13">
        <v>14</v>
      </c>
      <c r="F13" s="3">
        <f>D13+(D13*0.09)</f>
        <v>75.209999999999994</v>
      </c>
      <c r="G13" s="8">
        <f>F13-(F13*0.15)</f>
        <v>63.928499999999993</v>
      </c>
      <c r="H13" s="7">
        <v>-10</v>
      </c>
      <c r="I13" s="3">
        <f>G13-(G13*0.08)</f>
        <v>58.814219999999992</v>
      </c>
      <c r="J13" s="3"/>
      <c r="K13" s="3"/>
      <c r="L13">
        <v>1</v>
      </c>
      <c r="M13" s="3">
        <f>I13+(I13*0.08)</f>
        <v>63.519357599999992</v>
      </c>
      <c r="N13">
        <v>0</v>
      </c>
      <c r="O13" s="3">
        <f>M13+(M13*0.07)</f>
        <v>67.965712631999992</v>
      </c>
      <c r="P13">
        <f t="shared" si="0"/>
        <v>10</v>
      </c>
      <c r="Q13" s="3">
        <f>O13+4</f>
        <v>71.965712631999992</v>
      </c>
      <c r="R13">
        <v>0</v>
      </c>
      <c r="S13" s="3">
        <f>Q13+(Q13*0.05)</f>
        <v>75.563998263599984</v>
      </c>
    </row>
    <row r="14" spans="1:19">
      <c r="A14" s="4" t="s">
        <v>72</v>
      </c>
      <c r="B14" s="3">
        <v>70</v>
      </c>
      <c r="C14">
        <v>25</v>
      </c>
      <c r="D14" s="3">
        <v>74.900000000000006</v>
      </c>
      <c r="E14">
        <v>4</v>
      </c>
      <c r="F14" s="3">
        <f>D14+(D14*0.05)</f>
        <v>78.64500000000001</v>
      </c>
      <c r="H14" s="7">
        <v>-14</v>
      </c>
      <c r="I14" s="3">
        <f>F14-(F14*0.09)</f>
        <v>71.566950000000006</v>
      </c>
      <c r="J14" s="3">
        <f>I14*2</f>
        <v>143.13390000000001</v>
      </c>
      <c r="K14" s="3"/>
      <c r="L14">
        <v>-6</v>
      </c>
      <c r="M14" s="3">
        <f>J14-(J14*0.07)</f>
        <v>133.11452700000001</v>
      </c>
      <c r="N14">
        <v>0</v>
      </c>
      <c r="O14" s="3">
        <f>M14+(M14*0.07)</f>
        <v>142.43254389000001</v>
      </c>
      <c r="P14">
        <f t="shared" si="0"/>
        <v>9</v>
      </c>
      <c r="Q14" s="3">
        <f>O14+3</f>
        <v>145.43254389000001</v>
      </c>
      <c r="R14">
        <v>10</v>
      </c>
      <c r="S14" s="3">
        <f>Q14+(Q14*0.09)</f>
        <v>158.52147284010002</v>
      </c>
    </row>
    <row r="15" spans="1:19">
      <c r="A15" s="4" t="s">
        <v>67</v>
      </c>
      <c r="B15" s="3">
        <v>75</v>
      </c>
      <c r="C15">
        <v>9</v>
      </c>
      <c r="D15" s="3">
        <v>70.5</v>
      </c>
      <c r="E15">
        <v>41</v>
      </c>
      <c r="F15" s="3">
        <f>D15+(D15*0.1)</f>
        <v>77.55</v>
      </c>
      <c r="G15" s="8">
        <f>F15-(F15*0.15)</f>
        <v>65.917500000000004</v>
      </c>
      <c r="H15" s="7">
        <v>-31</v>
      </c>
      <c r="I15" s="3">
        <f>G15-(G15*0.1)</f>
        <v>59.325749999999999</v>
      </c>
      <c r="J15" s="3"/>
      <c r="K15" s="3"/>
      <c r="L15">
        <v>3</v>
      </c>
      <c r="M15" s="3">
        <f>I15+(I15*0.09)</f>
        <v>64.665067499999992</v>
      </c>
      <c r="N15">
        <v>0</v>
      </c>
      <c r="O15" s="3">
        <f>M15+(M15*0.07)</f>
        <v>69.191622224999989</v>
      </c>
      <c r="P15">
        <f t="shared" si="0"/>
        <v>22</v>
      </c>
      <c r="Q15" s="3">
        <f>O15+8</f>
        <v>77.191622224999989</v>
      </c>
      <c r="R15">
        <v>0</v>
      </c>
      <c r="S15" s="3">
        <f>Q15+(Q15*0.05)</f>
        <v>81.051203336249984</v>
      </c>
    </row>
    <row r="16" spans="1:19">
      <c r="A16" s="9"/>
      <c r="B16" s="3"/>
      <c r="D16" s="3"/>
    </row>
    <row r="17" spans="1:1">
      <c r="A17" s="9"/>
    </row>
    <row r="18" spans="1:1">
      <c r="A18" s="9"/>
    </row>
    <row r="19" spans="1:1">
      <c r="A19" s="9"/>
    </row>
    <row r="20" spans="1:1">
      <c r="A20" s="9"/>
    </row>
    <row r="21" spans="1:1">
      <c r="A21" s="9"/>
    </row>
    <row r="22" spans="1:1">
      <c r="A22" s="9"/>
    </row>
    <row r="23" spans="1:1">
      <c r="A23" s="9"/>
    </row>
    <row r="24" spans="1:1">
      <c r="A24" s="9"/>
    </row>
    <row r="25" spans="1:1">
      <c r="A25" s="9"/>
    </row>
    <row r="26" spans="1:1">
      <c r="A26" s="9"/>
    </row>
    <row r="27" spans="1:1">
      <c r="A27" s="9"/>
    </row>
    <row r="28" spans="1:1">
      <c r="A28" s="9"/>
    </row>
    <row r="29" spans="1:1">
      <c r="A29" s="9"/>
    </row>
    <row r="30" spans="1:1">
      <c r="A30" s="9"/>
    </row>
    <row r="31" spans="1:1">
      <c r="A31" s="9"/>
    </row>
    <row r="32" spans="1:1">
      <c r="A32" s="9"/>
    </row>
    <row r="33" spans="1:1">
      <c r="A33" s="9"/>
    </row>
    <row r="34" spans="1:1">
      <c r="A34" s="9"/>
    </row>
    <row r="35" spans="1:1">
      <c r="A35" s="9"/>
    </row>
    <row r="36" spans="1:1">
      <c r="A36" s="9"/>
    </row>
    <row r="37" spans="1:1">
      <c r="A37" s="9"/>
    </row>
    <row r="38" spans="1:1">
      <c r="A38" s="9"/>
    </row>
    <row r="39" spans="1:1">
      <c r="A39" s="9"/>
    </row>
    <row r="40" spans="1:1">
      <c r="A40" s="9"/>
    </row>
    <row r="41" spans="1:1">
      <c r="A41" s="9"/>
    </row>
    <row r="42" spans="1:1">
      <c r="A42" s="9"/>
    </row>
    <row r="43" spans="1:1">
      <c r="A43" s="9"/>
    </row>
    <row r="44" spans="1:1">
      <c r="A44" s="9"/>
    </row>
    <row r="45" spans="1:1">
      <c r="A45" s="9"/>
    </row>
    <row r="46" spans="1:1">
      <c r="A46" s="9"/>
    </row>
    <row r="47" spans="1:1">
      <c r="A47" s="9"/>
    </row>
    <row r="48" spans="1:1">
      <c r="A48" s="9"/>
    </row>
    <row r="49" spans="1:1">
      <c r="A49" s="9"/>
    </row>
    <row r="50" spans="1:1">
      <c r="A50" s="9"/>
    </row>
    <row r="51" spans="1:1">
      <c r="A51" s="9"/>
    </row>
    <row r="52" spans="1:1">
      <c r="A52" s="9"/>
    </row>
    <row r="53" spans="1:1">
      <c r="A53" s="9"/>
    </row>
    <row r="54" spans="1:1">
      <c r="A54" s="9"/>
    </row>
    <row r="55" spans="1:1">
      <c r="A55" s="9"/>
    </row>
    <row r="56" spans="1:1">
      <c r="A56" s="9"/>
    </row>
    <row r="57" spans="1:1">
      <c r="A57" s="9"/>
    </row>
    <row r="58" spans="1:1">
      <c r="A58" s="9"/>
    </row>
    <row r="59" spans="1:1">
      <c r="A59" s="9"/>
    </row>
    <row r="60" spans="1:1">
      <c r="A60" s="9"/>
    </row>
    <row r="61" spans="1:1">
      <c r="A61" s="9"/>
    </row>
    <row r="62" spans="1:1">
      <c r="A62" s="9"/>
    </row>
    <row r="63" spans="1:1">
      <c r="A63" s="9"/>
    </row>
    <row r="64" spans="1:1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  <row r="81" spans="1:1">
      <c r="A81" s="9"/>
    </row>
    <row r="82" spans="1:1">
      <c r="A82" s="9"/>
    </row>
    <row r="83" spans="1:1">
      <c r="A83" s="9"/>
    </row>
    <row r="84" spans="1:1">
      <c r="A84" s="9"/>
    </row>
    <row r="85" spans="1:1">
      <c r="A85" s="9"/>
    </row>
    <row r="86" spans="1:1">
      <c r="A86" s="9"/>
    </row>
    <row r="87" spans="1:1">
      <c r="A87" s="9"/>
    </row>
    <row r="88" spans="1:1">
      <c r="A88" s="9"/>
    </row>
    <row r="89" spans="1:1">
      <c r="A89" s="9"/>
    </row>
    <row r="90" spans="1:1">
      <c r="A90" s="9"/>
    </row>
    <row r="91" spans="1:1">
      <c r="A91" s="9"/>
    </row>
    <row r="92" spans="1:1">
      <c r="A92" s="9"/>
    </row>
    <row r="93" spans="1:1">
      <c r="A93" s="9"/>
    </row>
    <row r="94" spans="1:1">
      <c r="A94" s="9"/>
    </row>
    <row r="95" spans="1:1">
      <c r="A95" s="9"/>
    </row>
    <row r="96" spans="1:1">
      <c r="A96" s="9"/>
    </row>
    <row r="97" spans="1:1">
      <c r="A97" s="9"/>
    </row>
    <row r="98" spans="1:1">
      <c r="A98" s="9"/>
    </row>
    <row r="99" spans="1:1">
      <c r="A99" s="9"/>
    </row>
    <row r="100" spans="1:1">
      <c r="A100" s="9"/>
    </row>
    <row r="101" spans="1:1">
      <c r="A101" s="9"/>
    </row>
    <row r="102" spans="1:1">
      <c r="A102" s="9"/>
    </row>
    <row r="103" spans="1:1">
      <c r="A103" s="9"/>
    </row>
    <row r="104" spans="1:1">
      <c r="A104" s="9"/>
    </row>
    <row r="105" spans="1:1">
      <c r="A105" s="9"/>
    </row>
    <row r="106" spans="1:1">
      <c r="A106" s="9"/>
    </row>
    <row r="107" spans="1:1">
      <c r="A107" s="9"/>
    </row>
    <row r="108" spans="1:1">
      <c r="A108" s="9"/>
    </row>
    <row r="109" spans="1:1">
      <c r="A109" s="9"/>
    </row>
    <row r="110" spans="1:1">
      <c r="A110" s="9"/>
    </row>
    <row r="111" spans="1:1">
      <c r="A111" s="9"/>
    </row>
    <row r="112" spans="1:1">
      <c r="A112" s="9"/>
    </row>
    <row r="113" spans="1:1">
      <c r="A113" s="9"/>
    </row>
    <row r="114" spans="1:1">
      <c r="A114" s="9"/>
    </row>
    <row r="115" spans="1:1">
      <c r="A115" s="9"/>
    </row>
    <row r="116" spans="1:1">
      <c r="A116" s="9"/>
    </row>
    <row r="117" spans="1:1">
      <c r="A117" s="9"/>
    </row>
    <row r="118" spans="1:1">
      <c r="A118" s="9"/>
    </row>
    <row r="119" spans="1:1">
      <c r="A119" s="9"/>
    </row>
    <row r="120" spans="1:1">
      <c r="A120" s="9"/>
    </row>
    <row r="121" spans="1:1">
      <c r="A121" s="9"/>
    </row>
    <row r="122" spans="1:1">
      <c r="A122" s="9"/>
    </row>
    <row r="123" spans="1:1">
      <c r="A123" s="9"/>
    </row>
    <row r="124" spans="1:1">
      <c r="A124" s="9"/>
    </row>
    <row r="125" spans="1:1">
      <c r="A125" s="9"/>
    </row>
    <row r="126" spans="1:1">
      <c r="A126" s="9"/>
    </row>
    <row r="127" spans="1:1">
      <c r="A127" s="9"/>
    </row>
    <row r="128" spans="1:1">
      <c r="A128" s="9"/>
    </row>
    <row r="129" spans="1:1">
      <c r="A129" s="9"/>
    </row>
    <row r="130" spans="1:1">
      <c r="A130" s="9"/>
    </row>
    <row r="131" spans="1:1">
      <c r="A131" s="9"/>
    </row>
    <row r="132" spans="1:1">
      <c r="A132" s="9"/>
    </row>
    <row r="133" spans="1:1">
      <c r="A133" s="9"/>
    </row>
    <row r="134" spans="1:1">
      <c r="A134" s="9"/>
    </row>
    <row r="135" spans="1:1">
      <c r="A135" s="9"/>
    </row>
    <row r="136" spans="1:1">
      <c r="A136" s="9"/>
    </row>
    <row r="137" spans="1:1">
      <c r="A137" s="9"/>
    </row>
    <row r="138" spans="1:1">
      <c r="A138" s="9"/>
    </row>
    <row r="139" spans="1:1">
      <c r="A139" s="9"/>
    </row>
    <row r="140" spans="1:1">
      <c r="A140" s="9"/>
    </row>
    <row r="141" spans="1:1">
      <c r="A141" s="9"/>
    </row>
    <row r="142" spans="1:1">
      <c r="A142" s="9"/>
    </row>
    <row r="143" spans="1:1">
      <c r="A143" s="9"/>
    </row>
    <row r="144" spans="1:1">
      <c r="A144" s="9"/>
    </row>
    <row r="145" spans="1:1">
      <c r="A145" s="9"/>
    </row>
    <row r="146" spans="1:1">
      <c r="A146" s="9"/>
    </row>
    <row r="147" spans="1:1">
      <c r="A147" s="9"/>
    </row>
    <row r="148" spans="1:1">
      <c r="A148" s="9"/>
    </row>
    <row r="149" spans="1:1">
      <c r="A149" s="9"/>
    </row>
    <row r="150" spans="1:1">
      <c r="A150" s="9"/>
    </row>
    <row r="151" spans="1:1">
      <c r="A151" s="9"/>
    </row>
    <row r="152" spans="1:1">
      <c r="A152" s="9"/>
    </row>
    <row r="153" spans="1:1">
      <c r="A153" s="9"/>
    </row>
    <row r="154" spans="1:1">
      <c r="A154" s="9"/>
    </row>
    <row r="155" spans="1:1">
      <c r="A155" s="9"/>
    </row>
    <row r="156" spans="1:1">
      <c r="A156" s="9"/>
    </row>
    <row r="157" spans="1:1">
      <c r="A157" s="9"/>
    </row>
    <row r="158" spans="1:1">
      <c r="A158" s="9"/>
    </row>
    <row r="159" spans="1:1">
      <c r="A159" s="9"/>
    </row>
    <row r="160" spans="1:1">
      <c r="A160" s="9"/>
    </row>
    <row r="161" spans="1:1">
      <c r="A161" s="9"/>
    </row>
    <row r="162" spans="1:1">
      <c r="A162" s="9"/>
    </row>
    <row r="163" spans="1:1">
      <c r="A163" s="9"/>
    </row>
    <row r="164" spans="1:1">
      <c r="A164" s="9"/>
    </row>
    <row r="165" spans="1:1">
      <c r="A165" s="9"/>
    </row>
    <row r="166" spans="1:1">
      <c r="A166" s="9"/>
    </row>
    <row r="167" spans="1:1">
      <c r="A167" s="9"/>
    </row>
    <row r="168" spans="1:1">
      <c r="A168" s="9"/>
    </row>
    <row r="169" spans="1:1">
      <c r="A169" s="9"/>
    </row>
    <row r="170" spans="1:1">
      <c r="A170" s="9"/>
    </row>
    <row r="171" spans="1:1">
      <c r="A171" s="9"/>
    </row>
    <row r="172" spans="1:1">
      <c r="A172" s="9"/>
    </row>
    <row r="173" spans="1:1">
      <c r="A173" s="9"/>
    </row>
    <row r="174" spans="1:1">
      <c r="A174" s="9"/>
    </row>
    <row r="175" spans="1:1">
      <c r="A175" s="9"/>
    </row>
    <row r="176" spans="1:1">
      <c r="A176" s="9"/>
    </row>
    <row r="177" spans="1:1">
      <c r="A177" s="9"/>
    </row>
    <row r="178" spans="1:1">
      <c r="A178" s="9"/>
    </row>
    <row r="179" spans="1:1">
      <c r="A179" s="9"/>
    </row>
    <row r="180" spans="1:1">
      <c r="A180" s="9"/>
    </row>
    <row r="181" spans="1:1">
      <c r="A181" s="9"/>
    </row>
    <row r="182" spans="1:1">
      <c r="A182" s="9"/>
    </row>
    <row r="183" spans="1:1">
      <c r="A183" s="9"/>
    </row>
    <row r="184" spans="1:1">
      <c r="A184" s="9"/>
    </row>
    <row r="185" spans="1:1">
      <c r="A185" s="9"/>
    </row>
    <row r="186" spans="1:1">
      <c r="A186" s="9"/>
    </row>
    <row r="187" spans="1:1">
      <c r="A187" s="9"/>
    </row>
    <row r="188" spans="1:1">
      <c r="A188" s="9"/>
    </row>
    <row r="189" spans="1:1">
      <c r="A189" s="9"/>
    </row>
    <row r="190" spans="1:1">
      <c r="A190" s="9"/>
    </row>
    <row r="191" spans="1:1">
      <c r="A191" s="9"/>
    </row>
    <row r="192" spans="1:1">
      <c r="A192" s="9"/>
    </row>
    <row r="193" spans="1:1">
      <c r="A193" s="9"/>
    </row>
    <row r="194" spans="1:1">
      <c r="A194" s="9"/>
    </row>
    <row r="195" spans="1:1">
      <c r="A195" s="9"/>
    </row>
    <row r="196" spans="1:1">
      <c r="A196" s="9"/>
    </row>
    <row r="197" spans="1:1">
      <c r="A197" s="9"/>
    </row>
    <row r="198" spans="1:1">
      <c r="A198" s="9"/>
    </row>
    <row r="199" spans="1:1">
      <c r="A199" s="9"/>
    </row>
    <row r="200" spans="1:1">
      <c r="A200" s="9"/>
    </row>
    <row r="201" spans="1:1">
      <c r="A201" s="9"/>
    </row>
    <row r="202" spans="1:1">
      <c r="A202" s="9"/>
    </row>
    <row r="203" spans="1:1">
      <c r="A203" s="9"/>
    </row>
    <row r="204" spans="1:1">
      <c r="A204" s="9"/>
    </row>
    <row r="205" spans="1:1">
      <c r="A205" s="9"/>
    </row>
    <row r="206" spans="1:1">
      <c r="A206" s="9"/>
    </row>
    <row r="207" spans="1:1">
      <c r="A207" s="9"/>
    </row>
    <row r="208" spans="1:1">
      <c r="A208" s="9"/>
    </row>
    <row r="209" spans="1:1">
      <c r="A209" s="9"/>
    </row>
    <row r="210" spans="1:1">
      <c r="A210" s="9"/>
    </row>
    <row r="211" spans="1:1">
      <c r="A211" s="9"/>
    </row>
    <row r="212" spans="1:1">
      <c r="A212" s="9"/>
    </row>
    <row r="213" spans="1:1">
      <c r="A213" s="9"/>
    </row>
    <row r="214" spans="1:1">
      <c r="A214" s="9"/>
    </row>
    <row r="215" spans="1:1">
      <c r="A215" s="9"/>
    </row>
    <row r="216" spans="1:1">
      <c r="A216" s="9"/>
    </row>
    <row r="217" spans="1:1">
      <c r="A217" s="9"/>
    </row>
    <row r="218" spans="1:1">
      <c r="A218" s="9"/>
    </row>
    <row r="219" spans="1:1">
      <c r="A219" s="9"/>
    </row>
    <row r="220" spans="1:1">
      <c r="A220" s="9"/>
    </row>
    <row r="221" spans="1:1">
      <c r="A221" s="9"/>
    </row>
    <row r="222" spans="1:1">
      <c r="A222" s="9"/>
    </row>
    <row r="223" spans="1:1">
      <c r="A223" s="9"/>
    </row>
    <row r="224" spans="1:1">
      <c r="A224" s="9"/>
    </row>
    <row r="225" spans="1:1">
      <c r="A225" s="9"/>
    </row>
    <row r="226" spans="1:1">
      <c r="A226" s="9"/>
    </row>
    <row r="227" spans="1:1">
      <c r="A227" s="9"/>
    </row>
    <row r="228" spans="1:1">
      <c r="A228" s="9"/>
    </row>
    <row r="229" spans="1:1">
      <c r="A229" s="9"/>
    </row>
    <row r="230" spans="1:1">
      <c r="A230" s="9"/>
    </row>
    <row r="231" spans="1:1">
      <c r="A231" s="9"/>
    </row>
    <row r="232" spans="1:1">
      <c r="A232" s="9"/>
    </row>
    <row r="233" spans="1:1">
      <c r="A233" s="9"/>
    </row>
    <row r="234" spans="1:1">
      <c r="A234" s="9"/>
    </row>
    <row r="235" spans="1:1">
      <c r="A235" s="9"/>
    </row>
    <row r="236" spans="1:1">
      <c r="A236" s="9"/>
    </row>
    <row r="237" spans="1:1">
      <c r="A237" s="9"/>
    </row>
    <row r="238" spans="1:1">
      <c r="A238" s="9"/>
    </row>
    <row r="239" spans="1:1">
      <c r="A239" s="9"/>
    </row>
    <row r="240" spans="1:1">
      <c r="A240" s="9"/>
    </row>
    <row r="241" spans="1:1">
      <c r="A241" s="9"/>
    </row>
    <row r="242" spans="1:1">
      <c r="A242" s="9"/>
    </row>
    <row r="243" spans="1:1">
      <c r="A243" s="9"/>
    </row>
    <row r="244" spans="1:1">
      <c r="A244" s="9"/>
    </row>
    <row r="245" spans="1:1">
      <c r="A245" s="9"/>
    </row>
    <row r="246" spans="1:1">
      <c r="A246" s="9"/>
    </row>
    <row r="247" spans="1:1">
      <c r="A247" s="9"/>
    </row>
    <row r="248" spans="1:1">
      <c r="A248" s="9"/>
    </row>
    <row r="249" spans="1:1">
      <c r="A249" s="9"/>
    </row>
    <row r="250" spans="1:1">
      <c r="A250" s="9"/>
    </row>
    <row r="251" spans="1:1">
      <c r="A251" s="9"/>
    </row>
    <row r="252" spans="1:1">
      <c r="A252" s="9"/>
    </row>
    <row r="253" spans="1:1">
      <c r="A253" s="9"/>
    </row>
    <row r="254" spans="1:1">
      <c r="A254" s="9"/>
    </row>
    <row r="255" spans="1:1">
      <c r="A255" s="9"/>
    </row>
    <row r="256" spans="1:1">
      <c r="A256" s="9"/>
    </row>
    <row r="257" spans="1:1">
      <c r="A257" s="9"/>
    </row>
    <row r="258" spans="1:1">
      <c r="A258" s="9"/>
    </row>
    <row r="259" spans="1:1">
      <c r="A259" s="9"/>
    </row>
    <row r="260" spans="1:1">
      <c r="A260" s="9"/>
    </row>
    <row r="261" spans="1:1">
      <c r="A261" s="9"/>
    </row>
    <row r="262" spans="1:1">
      <c r="A262" s="9"/>
    </row>
    <row r="263" spans="1:1">
      <c r="A263" s="9"/>
    </row>
    <row r="264" spans="1:1">
      <c r="A264" s="9"/>
    </row>
    <row r="265" spans="1:1">
      <c r="A265" s="9"/>
    </row>
    <row r="266" spans="1:1">
      <c r="A266" s="9"/>
    </row>
    <row r="267" spans="1:1">
      <c r="A267" s="9"/>
    </row>
    <row r="268" spans="1:1">
      <c r="A268" s="9"/>
    </row>
    <row r="269" spans="1:1">
      <c r="A269" s="9"/>
    </row>
    <row r="270" spans="1:1">
      <c r="A270" s="9"/>
    </row>
    <row r="271" spans="1:1">
      <c r="A271" s="9"/>
    </row>
    <row r="272" spans="1:1">
      <c r="A272" s="9"/>
    </row>
    <row r="273" spans="1:1">
      <c r="A273" s="9"/>
    </row>
    <row r="274" spans="1:1">
      <c r="A274" s="9"/>
    </row>
    <row r="275" spans="1:1">
      <c r="A275" s="9"/>
    </row>
    <row r="276" spans="1:1">
      <c r="A276" s="9"/>
    </row>
    <row r="277" spans="1:1">
      <c r="A277" s="9"/>
    </row>
    <row r="278" spans="1:1">
      <c r="A278" s="9"/>
    </row>
    <row r="279" spans="1:1">
      <c r="A279" s="9"/>
    </row>
    <row r="280" spans="1:1">
      <c r="A280" s="9"/>
    </row>
    <row r="281" spans="1:1">
      <c r="A281" s="9"/>
    </row>
    <row r="282" spans="1:1">
      <c r="A282" s="9"/>
    </row>
    <row r="283" spans="1:1">
      <c r="A283" s="9"/>
    </row>
    <row r="284" spans="1:1">
      <c r="A284" s="9"/>
    </row>
    <row r="285" spans="1:1">
      <c r="A285" s="9"/>
    </row>
    <row r="286" spans="1:1">
      <c r="A286" s="9"/>
    </row>
    <row r="287" spans="1:1">
      <c r="A287" s="9"/>
    </row>
    <row r="288" spans="1:1">
      <c r="A288" s="9"/>
    </row>
    <row r="289" spans="1:1">
      <c r="A289" s="9"/>
    </row>
    <row r="290" spans="1:1">
      <c r="A290" s="9"/>
    </row>
    <row r="291" spans="1:1">
      <c r="A291" s="9"/>
    </row>
    <row r="292" spans="1:1">
      <c r="A292" s="9"/>
    </row>
    <row r="293" spans="1:1">
      <c r="A293" s="9"/>
    </row>
    <row r="294" spans="1:1">
      <c r="A294" s="9"/>
    </row>
    <row r="295" spans="1:1">
      <c r="A295" s="9"/>
    </row>
    <row r="296" spans="1:1">
      <c r="A296" s="9"/>
    </row>
    <row r="297" spans="1:1">
      <c r="A297" s="9"/>
    </row>
    <row r="298" spans="1:1">
      <c r="A298" s="9"/>
    </row>
    <row r="299" spans="1:1">
      <c r="A299" s="9"/>
    </row>
    <row r="300" spans="1:1">
      <c r="A300" s="9"/>
    </row>
    <row r="301" spans="1:1">
      <c r="A301" s="9"/>
    </row>
    <row r="302" spans="1:1">
      <c r="A302" s="9"/>
    </row>
    <row r="303" spans="1:1">
      <c r="A303" s="9"/>
    </row>
    <row r="304" spans="1:1">
      <c r="A304" s="9"/>
    </row>
    <row r="305" spans="1:1">
      <c r="A305" s="9"/>
    </row>
    <row r="306" spans="1:1">
      <c r="A306" s="9"/>
    </row>
    <row r="307" spans="1:1">
      <c r="A307" s="9"/>
    </row>
    <row r="308" spans="1:1">
      <c r="A308" s="9"/>
    </row>
    <row r="309" spans="1:1">
      <c r="A309" s="9"/>
    </row>
    <row r="310" spans="1:1">
      <c r="A310" s="9"/>
    </row>
    <row r="311" spans="1:1">
      <c r="A311" s="9"/>
    </row>
    <row r="312" spans="1:1">
      <c r="A312" s="9"/>
    </row>
    <row r="313" spans="1:1">
      <c r="A313" s="9"/>
    </row>
    <row r="314" spans="1:1">
      <c r="A314" s="9"/>
    </row>
    <row r="315" spans="1:1">
      <c r="A315" s="9"/>
    </row>
    <row r="316" spans="1:1">
      <c r="A316" s="9"/>
    </row>
    <row r="317" spans="1:1">
      <c r="A317" s="9"/>
    </row>
    <row r="318" spans="1:1">
      <c r="A318" s="9"/>
    </row>
    <row r="319" spans="1:1">
      <c r="A319" s="9"/>
    </row>
    <row r="320" spans="1:1">
      <c r="A320" s="9"/>
    </row>
    <row r="321" spans="1:1">
      <c r="A321" s="9"/>
    </row>
    <row r="322" spans="1:1">
      <c r="A322" s="9"/>
    </row>
    <row r="323" spans="1:1">
      <c r="A323" s="9"/>
    </row>
    <row r="324" spans="1:1">
      <c r="A324" s="9"/>
    </row>
    <row r="325" spans="1:1">
      <c r="A325" s="9"/>
    </row>
    <row r="326" spans="1:1">
      <c r="A326" s="9"/>
    </row>
    <row r="327" spans="1:1">
      <c r="A327" s="9"/>
    </row>
    <row r="328" spans="1:1">
      <c r="A328" s="9"/>
    </row>
    <row r="329" spans="1:1">
      <c r="A329" s="9"/>
    </row>
    <row r="330" spans="1:1">
      <c r="A330" s="9"/>
    </row>
    <row r="331" spans="1:1">
      <c r="A331" s="9"/>
    </row>
    <row r="332" spans="1:1">
      <c r="A332" s="9"/>
    </row>
    <row r="333" spans="1:1">
      <c r="A333" s="9"/>
    </row>
    <row r="334" spans="1:1">
      <c r="A334" s="9"/>
    </row>
    <row r="335" spans="1:1">
      <c r="A335" s="9"/>
    </row>
    <row r="336" spans="1:1">
      <c r="A336" s="9"/>
    </row>
    <row r="337" spans="1:1">
      <c r="A337" s="9"/>
    </row>
    <row r="338" spans="1:1">
      <c r="A338" s="9"/>
    </row>
    <row r="339" spans="1:1">
      <c r="A339" s="9"/>
    </row>
    <row r="340" spans="1:1">
      <c r="A340" s="9"/>
    </row>
    <row r="341" spans="1:1">
      <c r="A341" s="9"/>
    </row>
    <row r="342" spans="1:1">
      <c r="A342" s="9"/>
    </row>
    <row r="343" spans="1:1">
      <c r="A343" s="9"/>
    </row>
    <row r="344" spans="1:1">
      <c r="A344" s="9"/>
    </row>
    <row r="345" spans="1:1">
      <c r="A345" s="9"/>
    </row>
    <row r="346" spans="1:1">
      <c r="A346" s="9"/>
    </row>
    <row r="347" spans="1:1">
      <c r="A347" s="9"/>
    </row>
    <row r="348" spans="1:1">
      <c r="A348" s="9"/>
    </row>
    <row r="349" spans="1:1">
      <c r="A349" s="9"/>
    </row>
    <row r="350" spans="1:1">
      <c r="A350" s="9"/>
    </row>
    <row r="351" spans="1:1">
      <c r="A351" s="9"/>
    </row>
    <row r="352" spans="1:1">
      <c r="A352" s="9"/>
    </row>
    <row r="353" spans="1:1">
      <c r="A353" s="9"/>
    </row>
    <row r="354" spans="1:1">
      <c r="A354" s="9"/>
    </row>
    <row r="355" spans="1:1">
      <c r="A355" s="9"/>
    </row>
    <row r="356" spans="1:1">
      <c r="A356" s="9"/>
    </row>
    <row r="357" spans="1:1">
      <c r="A357" s="9"/>
    </row>
    <row r="358" spans="1:1">
      <c r="A358" s="9"/>
    </row>
    <row r="359" spans="1:1">
      <c r="A359" s="9"/>
    </row>
    <row r="360" spans="1:1">
      <c r="A360" s="9"/>
    </row>
    <row r="361" spans="1:1">
      <c r="A361" s="9"/>
    </row>
    <row r="362" spans="1:1">
      <c r="A362" s="9"/>
    </row>
    <row r="363" spans="1:1">
      <c r="A363" s="9"/>
    </row>
    <row r="364" spans="1:1">
      <c r="A364" s="9"/>
    </row>
    <row r="365" spans="1:1">
      <c r="A365" s="9"/>
    </row>
    <row r="366" spans="1:1">
      <c r="A366" s="9"/>
    </row>
    <row r="367" spans="1:1">
      <c r="A367" s="9"/>
    </row>
    <row r="368" spans="1:1">
      <c r="A368" s="9"/>
    </row>
    <row r="369" spans="1:1">
      <c r="A369" s="9"/>
    </row>
    <row r="370" spans="1:1">
      <c r="A370" s="9"/>
    </row>
    <row r="371" spans="1:1">
      <c r="A371" s="9"/>
    </row>
    <row r="372" spans="1:1">
      <c r="A372" s="9"/>
    </row>
    <row r="373" spans="1:1">
      <c r="A373" s="9"/>
    </row>
    <row r="374" spans="1:1">
      <c r="A374" s="9"/>
    </row>
    <row r="375" spans="1:1">
      <c r="A375" s="9"/>
    </row>
    <row r="376" spans="1:1">
      <c r="A376" s="9"/>
    </row>
    <row r="377" spans="1:1">
      <c r="A377" s="9"/>
    </row>
    <row r="378" spans="1:1">
      <c r="A378" s="9"/>
    </row>
    <row r="379" spans="1:1">
      <c r="A379" s="9"/>
    </row>
    <row r="380" spans="1:1">
      <c r="A380" s="9"/>
    </row>
    <row r="381" spans="1:1">
      <c r="A381" s="9"/>
    </row>
    <row r="382" spans="1:1">
      <c r="A382" s="9"/>
    </row>
    <row r="383" spans="1:1">
      <c r="A383" s="9"/>
    </row>
    <row r="384" spans="1:1">
      <c r="A384" s="9"/>
    </row>
    <row r="385" spans="1:1">
      <c r="A385" s="9"/>
    </row>
    <row r="386" spans="1:1">
      <c r="A386" s="9"/>
    </row>
    <row r="387" spans="1:1">
      <c r="A387" s="9"/>
    </row>
    <row r="388" spans="1:1">
      <c r="A388" s="9"/>
    </row>
    <row r="389" spans="1:1">
      <c r="A389" s="9"/>
    </row>
    <row r="390" spans="1:1">
      <c r="A390" s="9"/>
    </row>
    <row r="391" spans="1:1">
      <c r="A391" s="9"/>
    </row>
    <row r="392" spans="1:1">
      <c r="A392" s="9"/>
    </row>
    <row r="393" spans="1:1">
      <c r="A393" s="9"/>
    </row>
    <row r="394" spans="1:1">
      <c r="A394" s="9"/>
    </row>
    <row r="395" spans="1:1">
      <c r="A395" s="9"/>
    </row>
    <row r="396" spans="1:1">
      <c r="A396" s="9"/>
    </row>
    <row r="397" spans="1:1">
      <c r="A397" s="9"/>
    </row>
    <row r="398" spans="1:1">
      <c r="A398" s="9"/>
    </row>
    <row r="399" spans="1:1">
      <c r="A399" s="9"/>
    </row>
    <row r="400" spans="1:1">
      <c r="A400" s="9"/>
    </row>
    <row r="401" spans="1:1">
      <c r="A401" s="9"/>
    </row>
    <row r="402" spans="1:1">
      <c r="A402" s="9"/>
    </row>
    <row r="403" spans="1:1">
      <c r="A403" s="9"/>
    </row>
    <row r="404" spans="1:1">
      <c r="A404" s="9"/>
    </row>
    <row r="405" spans="1:1">
      <c r="A405" s="9"/>
    </row>
    <row r="406" spans="1:1">
      <c r="A406" s="9"/>
    </row>
    <row r="407" spans="1:1">
      <c r="A407" s="9"/>
    </row>
    <row r="408" spans="1:1">
      <c r="A408" s="9"/>
    </row>
    <row r="409" spans="1:1">
      <c r="A409" s="9"/>
    </row>
    <row r="410" spans="1:1">
      <c r="A410" s="9"/>
    </row>
    <row r="411" spans="1:1">
      <c r="A411" s="9"/>
    </row>
    <row r="412" spans="1:1">
      <c r="A412" s="9"/>
    </row>
    <row r="413" spans="1:1">
      <c r="A413" s="9"/>
    </row>
    <row r="414" spans="1:1">
      <c r="A414" s="9"/>
    </row>
    <row r="415" spans="1:1">
      <c r="A415" s="9"/>
    </row>
    <row r="416" spans="1:1">
      <c r="A416" s="9"/>
    </row>
    <row r="417" spans="1:1">
      <c r="A417" s="9"/>
    </row>
    <row r="418" spans="1:1">
      <c r="A418" s="9"/>
    </row>
    <row r="419" spans="1:1">
      <c r="A419" s="9"/>
    </row>
    <row r="420" spans="1:1">
      <c r="A420" s="9"/>
    </row>
    <row r="421" spans="1:1">
      <c r="A421" s="9"/>
    </row>
    <row r="422" spans="1:1">
      <c r="A422" s="9"/>
    </row>
    <row r="423" spans="1:1">
      <c r="A423" s="9"/>
    </row>
    <row r="424" spans="1:1">
      <c r="A424" s="9"/>
    </row>
    <row r="425" spans="1:1">
      <c r="A425" s="9"/>
    </row>
    <row r="426" spans="1:1">
      <c r="A426" s="9"/>
    </row>
    <row r="427" spans="1:1">
      <c r="A427" s="9"/>
    </row>
    <row r="428" spans="1:1">
      <c r="A428" s="9"/>
    </row>
    <row r="429" spans="1:1">
      <c r="A429" s="9"/>
    </row>
    <row r="430" spans="1:1">
      <c r="A430" s="9"/>
    </row>
    <row r="431" spans="1:1">
      <c r="A431" s="9"/>
    </row>
    <row r="432" spans="1:1">
      <c r="A432" s="9"/>
    </row>
    <row r="433" spans="1:1">
      <c r="A433" s="9"/>
    </row>
    <row r="434" spans="1:1">
      <c r="A434" s="9"/>
    </row>
    <row r="435" spans="1:1">
      <c r="A435" s="9"/>
    </row>
    <row r="436" spans="1:1">
      <c r="A436" s="9"/>
    </row>
    <row r="437" spans="1:1">
      <c r="A437" s="9"/>
    </row>
    <row r="438" spans="1:1">
      <c r="A438" s="9"/>
    </row>
    <row r="439" spans="1:1">
      <c r="A439" s="9"/>
    </row>
    <row r="440" spans="1:1">
      <c r="A440" s="9"/>
    </row>
    <row r="441" spans="1:1">
      <c r="A441" s="9"/>
    </row>
    <row r="442" spans="1:1">
      <c r="A442" s="9"/>
    </row>
    <row r="443" spans="1:1">
      <c r="A443" s="9"/>
    </row>
    <row r="444" spans="1:1">
      <c r="A444" s="9"/>
    </row>
    <row r="445" spans="1:1">
      <c r="A445" s="9"/>
    </row>
    <row r="446" spans="1:1">
      <c r="A446" s="9"/>
    </row>
    <row r="447" spans="1:1">
      <c r="A447" s="9"/>
    </row>
    <row r="448" spans="1:1">
      <c r="A448" s="9"/>
    </row>
    <row r="449" spans="1:1">
      <c r="A449" s="9"/>
    </row>
    <row r="450" spans="1:1">
      <c r="A450" s="9"/>
    </row>
    <row r="451" spans="1:1">
      <c r="A451" s="9"/>
    </row>
    <row r="452" spans="1:1">
      <c r="A452" s="9"/>
    </row>
    <row r="453" spans="1:1">
      <c r="A453" s="9"/>
    </row>
    <row r="454" spans="1:1">
      <c r="A454" s="9"/>
    </row>
    <row r="455" spans="1:1">
      <c r="A455" s="9"/>
    </row>
    <row r="456" spans="1:1">
      <c r="A456" s="9"/>
    </row>
    <row r="457" spans="1:1">
      <c r="A457" s="9"/>
    </row>
    <row r="458" spans="1:1">
      <c r="A458" s="9"/>
    </row>
    <row r="459" spans="1:1">
      <c r="A459" s="9"/>
    </row>
    <row r="460" spans="1:1">
      <c r="A460" s="9"/>
    </row>
    <row r="461" spans="1:1">
      <c r="A461" s="9"/>
    </row>
    <row r="462" spans="1:1">
      <c r="A462" s="9"/>
    </row>
    <row r="463" spans="1:1">
      <c r="A463" s="9"/>
    </row>
    <row r="464" spans="1:1">
      <c r="A464" s="9"/>
    </row>
    <row r="465" spans="1:1">
      <c r="A465" s="9"/>
    </row>
    <row r="466" spans="1:1">
      <c r="A466" s="9"/>
    </row>
    <row r="467" spans="1:1">
      <c r="A467" s="9"/>
    </row>
    <row r="468" spans="1:1">
      <c r="A468" s="9"/>
    </row>
    <row r="469" spans="1:1">
      <c r="A469" s="9"/>
    </row>
    <row r="470" spans="1:1">
      <c r="A470" s="9"/>
    </row>
    <row r="471" spans="1:1">
      <c r="A471" s="9"/>
    </row>
    <row r="472" spans="1:1">
      <c r="A472" s="9"/>
    </row>
    <row r="473" spans="1:1">
      <c r="A473" s="9"/>
    </row>
    <row r="474" spans="1:1">
      <c r="A474" s="9"/>
    </row>
    <row r="475" spans="1:1">
      <c r="A475" s="9"/>
    </row>
    <row r="476" spans="1:1">
      <c r="A476" s="9"/>
    </row>
    <row r="477" spans="1:1">
      <c r="A477" s="9"/>
    </row>
    <row r="478" spans="1:1">
      <c r="A478" s="9"/>
    </row>
    <row r="479" spans="1:1">
      <c r="A479" s="9"/>
    </row>
    <row r="480" spans="1:1">
      <c r="A480" s="9"/>
    </row>
    <row r="481" spans="1:1">
      <c r="A481" s="9"/>
    </row>
    <row r="482" spans="1:1">
      <c r="A482" s="9"/>
    </row>
    <row r="483" spans="1:1">
      <c r="A483" s="9"/>
    </row>
    <row r="484" spans="1:1">
      <c r="A484" s="9"/>
    </row>
    <row r="485" spans="1:1">
      <c r="A485" s="9"/>
    </row>
    <row r="486" spans="1:1">
      <c r="A486" s="9"/>
    </row>
    <row r="487" spans="1:1">
      <c r="A487" s="9"/>
    </row>
    <row r="488" spans="1:1">
      <c r="A488" s="9"/>
    </row>
    <row r="489" spans="1:1">
      <c r="A489" s="9"/>
    </row>
    <row r="490" spans="1:1">
      <c r="A490" s="9"/>
    </row>
    <row r="491" spans="1:1">
      <c r="A491" s="9"/>
    </row>
    <row r="492" spans="1:1">
      <c r="A492" s="9"/>
    </row>
    <row r="493" spans="1:1">
      <c r="A493" s="9"/>
    </row>
  </sheetData>
  <sortState ref="A1:L15">
    <sortCondition descending="1" ref="H2"/>
  </sortState>
  <pageMargins left="0.7" right="0.7" top="0.75" bottom="0.75" header="0.3" footer="0.3"/>
  <pageSetup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G16" sqref="G16"/>
    </sheetView>
  </sheetViews>
  <sheetFormatPr defaultRowHeight="15"/>
  <cols>
    <col min="6" max="6" width="20.85546875" customWidth="1"/>
  </cols>
  <sheetData>
    <row r="1" spans="1:6" ht="21">
      <c r="A1" s="13" t="s">
        <v>12</v>
      </c>
      <c r="B1" s="13"/>
      <c r="C1" s="13"/>
      <c r="D1" s="13"/>
      <c r="E1" s="13"/>
      <c r="F1" s="13"/>
    </row>
    <row r="2" spans="1:6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</row>
    <row r="3" spans="1:6">
      <c r="A3" s="1">
        <v>41521</v>
      </c>
      <c r="B3" s="3">
        <v>35</v>
      </c>
      <c r="C3" s="3">
        <v>33.6</v>
      </c>
      <c r="D3">
        <v>14</v>
      </c>
      <c r="E3">
        <f t="shared" ref="E3:E9" si="0">(C3-B3)</f>
        <v>-1.3999999999999986</v>
      </c>
      <c r="F3">
        <f>B3*D3</f>
        <v>490</v>
      </c>
    </row>
    <row r="4" spans="1:6">
      <c r="A4" s="1">
        <v>41528</v>
      </c>
      <c r="B4" s="3">
        <v>33.6</v>
      </c>
      <c r="C4" s="3">
        <v>31.58</v>
      </c>
      <c r="D4">
        <v>1</v>
      </c>
      <c r="E4">
        <f t="shared" si="0"/>
        <v>-2.0200000000000031</v>
      </c>
      <c r="F4">
        <f t="shared" ref="F4:F9" si="1">B4*D4</f>
        <v>33.6</v>
      </c>
    </row>
    <row r="5" spans="1:6">
      <c r="A5" s="1">
        <v>41535</v>
      </c>
      <c r="B5" s="3">
        <v>31.58</v>
      </c>
      <c r="C5" s="3">
        <v>33.79</v>
      </c>
      <c r="D5">
        <v>-1</v>
      </c>
      <c r="E5">
        <f t="shared" si="0"/>
        <v>2.2100000000000009</v>
      </c>
      <c r="F5">
        <f t="shared" si="1"/>
        <v>-31.58</v>
      </c>
    </row>
    <row r="6" spans="1:6">
      <c r="A6" s="1">
        <v>41542</v>
      </c>
      <c r="B6" s="3">
        <v>33.79</v>
      </c>
      <c r="C6" s="3">
        <v>35.82</v>
      </c>
      <c r="D6">
        <v>0</v>
      </c>
      <c r="E6">
        <f t="shared" si="0"/>
        <v>2.0300000000000011</v>
      </c>
      <c r="F6">
        <f t="shared" si="1"/>
        <v>0</v>
      </c>
    </row>
    <row r="7" spans="1:6">
      <c r="A7" s="1">
        <v>41549</v>
      </c>
      <c r="B7" s="3">
        <v>35.82</v>
      </c>
      <c r="C7" s="3">
        <v>49.33</v>
      </c>
      <c r="D7">
        <v>48</v>
      </c>
      <c r="E7">
        <f t="shared" si="0"/>
        <v>13.509999999999998</v>
      </c>
      <c r="F7">
        <f t="shared" si="1"/>
        <v>1719.3600000000001</v>
      </c>
    </row>
    <row r="8" spans="1:6">
      <c r="A8" s="1">
        <v>41556</v>
      </c>
      <c r="B8" s="3">
        <v>49.33</v>
      </c>
      <c r="C8" s="3">
        <v>44.4</v>
      </c>
      <c r="D8">
        <v>-57</v>
      </c>
      <c r="E8">
        <f t="shared" si="0"/>
        <v>-4.93</v>
      </c>
      <c r="F8">
        <f t="shared" si="1"/>
        <v>-2811.81</v>
      </c>
    </row>
    <row r="9" spans="1:6">
      <c r="A9" s="1">
        <v>41563</v>
      </c>
      <c r="B9" s="3">
        <v>44.4</v>
      </c>
      <c r="C9" s="3">
        <v>44.4</v>
      </c>
      <c r="D9">
        <v>0</v>
      </c>
      <c r="E9" s="7">
        <f t="shared" si="0"/>
        <v>0</v>
      </c>
      <c r="F9">
        <f t="shared" si="1"/>
        <v>0</v>
      </c>
    </row>
    <row r="10" spans="1:6">
      <c r="A10" s="1"/>
      <c r="B10" s="3"/>
      <c r="C10" s="3"/>
      <c r="E10" s="7"/>
    </row>
    <row r="11" spans="1:6">
      <c r="B11" s="3"/>
      <c r="C11" s="3"/>
    </row>
    <row r="14" spans="1:6">
      <c r="A14" t="s">
        <v>56</v>
      </c>
      <c r="C14" s="6" t="s">
        <v>98</v>
      </c>
    </row>
    <row r="15" spans="1:6">
      <c r="A15" t="s">
        <v>91</v>
      </c>
      <c r="C15" t="s">
        <v>97</v>
      </c>
    </row>
  </sheetData>
  <mergeCells count="1"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F12" sqref="F12"/>
    </sheetView>
  </sheetViews>
  <sheetFormatPr defaultRowHeight="15"/>
  <cols>
    <col min="6" max="6" width="21.42578125" customWidth="1"/>
  </cols>
  <sheetData>
    <row r="1" spans="1:6" ht="21">
      <c r="A1" s="13" t="s">
        <v>23</v>
      </c>
      <c r="B1" s="13"/>
      <c r="C1" s="13"/>
      <c r="D1" s="13"/>
      <c r="E1" s="13"/>
      <c r="F1" s="13"/>
    </row>
    <row r="2" spans="1:6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</row>
    <row r="3" spans="1:6">
      <c r="A3" s="1">
        <v>41521</v>
      </c>
      <c r="B3" s="3">
        <v>70</v>
      </c>
      <c r="C3" s="3">
        <v>74.900000000000006</v>
      </c>
      <c r="D3">
        <v>25</v>
      </c>
      <c r="E3">
        <f t="shared" ref="E3:E9" si="0">(C3-B3)</f>
        <v>4.9000000000000057</v>
      </c>
      <c r="F3">
        <f>B3*D3</f>
        <v>1750</v>
      </c>
    </row>
    <row r="4" spans="1:6">
      <c r="A4" s="1">
        <v>41528</v>
      </c>
      <c r="B4" s="3">
        <v>74.900000000000006</v>
      </c>
      <c r="C4" s="3">
        <v>78.650000000000006</v>
      </c>
      <c r="D4">
        <v>4</v>
      </c>
      <c r="E4">
        <f t="shared" si="0"/>
        <v>3.75</v>
      </c>
      <c r="F4">
        <f t="shared" ref="F4:F9" si="1">B4*D4</f>
        <v>299.60000000000002</v>
      </c>
    </row>
    <row r="5" spans="1:6">
      <c r="A5" s="1">
        <v>41535</v>
      </c>
      <c r="B5" s="3">
        <v>78.650000000000006</v>
      </c>
      <c r="C5" s="3">
        <v>143.13</v>
      </c>
      <c r="D5">
        <v>-14</v>
      </c>
      <c r="E5">
        <f t="shared" si="0"/>
        <v>64.47999999999999</v>
      </c>
      <c r="F5">
        <f t="shared" si="1"/>
        <v>-1101.1000000000001</v>
      </c>
    </row>
    <row r="6" spans="1:6">
      <c r="A6" s="1">
        <v>41542</v>
      </c>
      <c r="B6" s="3">
        <v>143.13</v>
      </c>
      <c r="C6" s="3">
        <v>133.11000000000001</v>
      </c>
      <c r="D6">
        <v>-6</v>
      </c>
      <c r="E6">
        <f t="shared" si="0"/>
        <v>-10.019999999999982</v>
      </c>
      <c r="F6">
        <f t="shared" si="1"/>
        <v>-858.78</v>
      </c>
    </row>
    <row r="7" spans="1:6">
      <c r="A7" s="1">
        <v>41549</v>
      </c>
      <c r="B7" s="3">
        <v>133.11000000000001</v>
      </c>
      <c r="C7" s="3">
        <v>145.43</v>
      </c>
      <c r="D7">
        <v>0</v>
      </c>
      <c r="E7">
        <f t="shared" si="0"/>
        <v>12.319999999999993</v>
      </c>
      <c r="F7">
        <f t="shared" si="1"/>
        <v>0</v>
      </c>
    </row>
    <row r="8" spans="1:6">
      <c r="A8" s="1">
        <v>41556</v>
      </c>
      <c r="B8" s="3">
        <v>145.43</v>
      </c>
      <c r="C8" s="3">
        <v>158.52000000000001</v>
      </c>
      <c r="D8">
        <v>10</v>
      </c>
      <c r="E8">
        <f t="shared" si="0"/>
        <v>13.090000000000003</v>
      </c>
      <c r="F8">
        <f t="shared" si="1"/>
        <v>1454.3000000000002</v>
      </c>
    </row>
    <row r="9" spans="1:6">
      <c r="A9" s="1">
        <v>41563</v>
      </c>
      <c r="B9" s="3">
        <v>158.52000000000001</v>
      </c>
      <c r="C9" s="3">
        <v>158.52000000000001</v>
      </c>
      <c r="D9">
        <v>0</v>
      </c>
      <c r="E9">
        <f t="shared" si="0"/>
        <v>0</v>
      </c>
      <c r="F9">
        <f t="shared" si="1"/>
        <v>0</v>
      </c>
    </row>
    <row r="10" spans="1:6">
      <c r="A10" s="1"/>
      <c r="B10" s="3"/>
      <c r="C10" s="3"/>
    </row>
    <row r="14" spans="1:6">
      <c r="A14" t="s">
        <v>56</v>
      </c>
      <c r="C14" t="s">
        <v>64</v>
      </c>
    </row>
    <row r="15" spans="1:6">
      <c r="A15" t="s">
        <v>96</v>
      </c>
      <c r="C15" t="s">
        <v>95</v>
      </c>
    </row>
  </sheetData>
  <mergeCells count="1">
    <mergeCell ref="A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G10" sqref="G10"/>
    </sheetView>
  </sheetViews>
  <sheetFormatPr defaultRowHeight="15"/>
  <cols>
    <col min="6" max="6" width="22.85546875" customWidth="1"/>
  </cols>
  <sheetData>
    <row r="1" spans="1:6" ht="21">
      <c r="A1" s="13" t="s">
        <v>13</v>
      </c>
      <c r="B1" s="13"/>
      <c r="C1" s="13"/>
      <c r="D1" s="13"/>
      <c r="E1" s="13"/>
      <c r="F1" s="13"/>
    </row>
    <row r="2" spans="1:6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</row>
    <row r="3" spans="1:6">
      <c r="A3" s="1">
        <v>41521</v>
      </c>
      <c r="B3" s="3">
        <v>60</v>
      </c>
      <c r="C3" s="3">
        <v>54.6</v>
      </c>
      <c r="D3">
        <v>3</v>
      </c>
      <c r="E3">
        <f t="shared" ref="E3:E9" si="0">(C3-B3)</f>
        <v>-5.3999999999999986</v>
      </c>
      <c r="F3">
        <f>B3*D3</f>
        <v>180</v>
      </c>
    </row>
    <row r="4" spans="1:6">
      <c r="A4" s="1">
        <v>41528</v>
      </c>
      <c r="B4" s="3">
        <v>54.6</v>
      </c>
      <c r="C4" s="3">
        <v>46.69</v>
      </c>
      <c r="D4">
        <v>0</v>
      </c>
      <c r="E4">
        <f t="shared" si="0"/>
        <v>-7.9100000000000037</v>
      </c>
      <c r="F4">
        <f t="shared" ref="F4:F9" si="1">B4*D4</f>
        <v>0</v>
      </c>
    </row>
    <row r="5" spans="1:6">
      <c r="A5" s="1">
        <v>41535</v>
      </c>
      <c r="B5" s="3">
        <v>46.69</v>
      </c>
      <c r="C5" s="3">
        <v>69.650000000000006</v>
      </c>
      <c r="D5">
        <v>0</v>
      </c>
      <c r="E5">
        <f t="shared" si="0"/>
        <v>22.960000000000008</v>
      </c>
      <c r="F5">
        <f t="shared" si="1"/>
        <v>0</v>
      </c>
    </row>
    <row r="6" spans="1:6">
      <c r="A6" s="1">
        <v>41542</v>
      </c>
      <c r="B6" s="3">
        <v>69.650000000000006</v>
      </c>
      <c r="C6" s="3">
        <v>65.47</v>
      </c>
      <c r="D6">
        <v>-2</v>
      </c>
      <c r="E6">
        <f t="shared" si="0"/>
        <v>-4.1800000000000068</v>
      </c>
      <c r="F6">
        <f t="shared" si="1"/>
        <v>-139.30000000000001</v>
      </c>
    </row>
    <row r="7" spans="1:6">
      <c r="A7" s="1">
        <v>41549</v>
      </c>
      <c r="B7" s="3">
        <v>65.47</v>
      </c>
      <c r="C7" s="3">
        <v>71.06</v>
      </c>
      <c r="D7">
        <v>0</v>
      </c>
      <c r="E7">
        <f t="shared" si="0"/>
        <v>5.5900000000000034</v>
      </c>
      <c r="F7">
        <f t="shared" si="1"/>
        <v>0</v>
      </c>
    </row>
    <row r="8" spans="1:6">
      <c r="A8" s="1">
        <v>41556</v>
      </c>
      <c r="B8" s="3">
        <v>71.06</v>
      </c>
      <c r="C8" s="3">
        <v>77.45</v>
      </c>
      <c r="D8">
        <v>10</v>
      </c>
      <c r="E8">
        <f t="shared" si="0"/>
        <v>6.3900000000000006</v>
      </c>
      <c r="F8">
        <f t="shared" si="1"/>
        <v>710.6</v>
      </c>
    </row>
    <row r="9" spans="1:6">
      <c r="A9" s="1">
        <v>41563</v>
      </c>
      <c r="B9" s="3">
        <v>77.45</v>
      </c>
      <c r="C9" s="3">
        <v>77.45</v>
      </c>
      <c r="D9">
        <v>0</v>
      </c>
      <c r="E9">
        <f t="shared" si="0"/>
        <v>0</v>
      </c>
      <c r="F9">
        <f t="shared" si="1"/>
        <v>0</v>
      </c>
    </row>
    <row r="10" spans="1:6">
      <c r="A10" s="1"/>
      <c r="B10" s="3"/>
      <c r="C10" s="3"/>
    </row>
    <row r="14" spans="1:6">
      <c r="A14" t="s">
        <v>61</v>
      </c>
      <c r="C14" t="s">
        <v>63</v>
      </c>
    </row>
    <row r="15" spans="1:6">
      <c r="A15" t="s">
        <v>91</v>
      </c>
      <c r="C15" t="s">
        <v>94</v>
      </c>
    </row>
  </sheetData>
  <mergeCells count="1">
    <mergeCell ref="A1:F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D12" sqref="D12"/>
    </sheetView>
  </sheetViews>
  <sheetFormatPr defaultRowHeight="15"/>
  <cols>
    <col min="6" max="6" width="21" customWidth="1"/>
  </cols>
  <sheetData>
    <row r="1" spans="1:6" ht="21">
      <c r="A1" s="13" t="s">
        <v>14</v>
      </c>
      <c r="B1" s="13"/>
      <c r="C1" s="13"/>
      <c r="D1" s="13"/>
      <c r="E1" s="13"/>
      <c r="F1" s="13"/>
    </row>
    <row r="2" spans="1:6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</row>
    <row r="3" spans="1:6">
      <c r="A3" s="1">
        <v>41521</v>
      </c>
      <c r="B3" s="3">
        <v>30</v>
      </c>
      <c r="C3" s="3">
        <v>32.4</v>
      </c>
      <c r="D3">
        <v>26</v>
      </c>
      <c r="E3">
        <f t="shared" ref="E3:E9" si="0">(C3-B3)</f>
        <v>2.3999999999999986</v>
      </c>
      <c r="F3">
        <f>B3*D3</f>
        <v>780</v>
      </c>
    </row>
    <row r="4" spans="1:6">
      <c r="A4" s="1">
        <v>41528</v>
      </c>
      <c r="B4" s="3">
        <v>32.4</v>
      </c>
      <c r="C4" s="3">
        <v>40.24</v>
      </c>
      <c r="D4">
        <v>7</v>
      </c>
      <c r="E4">
        <f t="shared" si="0"/>
        <v>7.8400000000000034</v>
      </c>
      <c r="F4">
        <f t="shared" ref="F4:F9" si="1">B4*D4</f>
        <v>226.79999999999998</v>
      </c>
    </row>
    <row r="5" spans="1:6">
      <c r="A5" s="1">
        <v>41535</v>
      </c>
      <c r="B5" s="3">
        <v>40.24</v>
      </c>
      <c r="C5" s="3">
        <v>41.61</v>
      </c>
      <c r="D5">
        <v>-4</v>
      </c>
      <c r="E5">
        <f t="shared" si="0"/>
        <v>1.3699999999999974</v>
      </c>
      <c r="F5">
        <f t="shared" si="1"/>
        <v>-160.96</v>
      </c>
    </row>
    <row r="6" spans="1:6">
      <c r="A6" s="1">
        <v>41542</v>
      </c>
      <c r="B6" s="3">
        <v>41.61</v>
      </c>
      <c r="C6" s="3">
        <v>44.11</v>
      </c>
      <c r="D6">
        <v>0</v>
      </c>
      <c r="E6">
        <f t="shared" si="0"/>
        <v>2.5</v>
      </c>
      <c r="F6">
        <f t="shared" si="1"/>
        <v>0</v>
      </c>
    </row>
    <row r="7" spans="1:6">
      <c r="A7" s="1">
        <v>41549</v>
      </c>
      <c r="B7" s="3">
        <v>44.11</v>
      </c>
      <c r="C7" s="3">
        <v>41.69</v>
      </c>
      <c r="D7">
        <v>-22</v>
      </c>
      <c r="E7">
        <f t="shared" si="0"/>
        <v>-2.4200000000000017</v>
      </c>
      <c r="F7">
        <f t="shared" si="1"/>
        <v>-970.42</v>
      </c>
    </row>
    <row r="8" spans="1:6">
      <c r="A8" s="1">
        <v>41556</v>
      </c>
      <c r="B8" s="3">
        <v>41.69</v>
      </c>
      <c r="C8" s="3">
        <v>44.2</v>
      </c>
      <c r="D8">
        <v>5</v>
      </c>
      <c r="E8">
        <f t="shared" si="0"/>
        <v>2.5100000000000051</v>
      </c>
      <c r="F8">
        <f t="shared" si="1"/>
        <v>208.45</v>
      </c>
    </row>
    <row r="9" spans="1:6">
      <c r="A9" s="1">
        <v>41563</v>
      </c>
      <c r="B9" s="3">
        <v>44.2</v>
      </c>
      <c r="C9" s="3">
        <v>44.2</v>
      </c>
      <c r="D9">
        <v>0</v>
      </c>
      <c r="E9">
        <f t="shared" si="0"/>
        <v>0</v>
      </c>
      <c r="F9">
        <f t="shared" si="1"/>
        <v>0</v>
      </c>
    </row>
    <row r="10" spans="1:6">
      <c r="A10" s="1"/>
      <c r="B10" s="3"/>
      <c r="C10" s="3"/>
    </row>
    <row r="14" spans="1:6">
      <c r="A14" t="s">
        <v>61</v>
      </c>
      <c r="C14" t="s">
        <v>65</v>
      </c>
    </row>
    <row r="15" spans="1:6">
      <c r="A15" t="s">
        <v>91</v>
      </c>
      <c r="C15" t="s">
        <v>93</v>
      </c>
    </row>
  </sheetData>
  <mergeCells count="1">
    <mergeCell ref="A1:F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F10" sqref="F10"/>
    </sheetView>
  </sheetViews>
  <sheetFormatPr defaultRowHeight="15"/>
  <cols>
    <col min="6" max="6" width="20.42578125" customWidth="1"/>
  </cols>
  <sheetData>
    <row r="1" spans="1:6" ht="21">
      <c r="A1" s="13" t="s">
        <v>15</v>
      </c>
      <c r="B1" s="13"/>
      <c r="C1" s="13"/>
      <c r="D1" s="13"/>
      <c r="E1" s="13"/>
      <c r="F1" s="13"/>
    </row>
    <row r="2" spans="1:6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</row>
    <row r="3" spans="1:6">
      <c r="A3" s="1">
        <v>41521</v>
      </c>
      <c r="B3" s="3">
        <v>60</v>
      </c>
      <c r="C3" s="3">
        <v>66</v>
      </c>
      <c r="D3">
        <v>100</v>
      </c>
      <c r="E3" s="3">
        <f t="shared" ref="E3:E9" si="0">(C3-B3)</f>
        <v>6</v>
      </c>
      <c r="F3">
        <f>B3*D3</f>
        <v>6000</v>
      </c>
    </row>
    <row r="4" spans="1:6">
      <c r="A4" s="1">
        <v>41528</v>
      </c>
      <c r="B4" s="3">
        <v>66</v>
      </c>
      <c r="C4" s="3">
        <v>86</v>
      </c>
      <c r="D4">
        <v>0</v>
      </c>
      <c r="E4" s="3">
        <f t="shared" si="0"/>
        <v>20</v>
      </c>
      <c r="F4">
        <f t="shared" ref="F4:F9" si="1">B4*D4</f>
        <v>0</v>
      </c>
    </row>
    <row r="5" spans="1:6">
      <c r="A5" s="1">
        <v>41535</v>
      </c>
      <c r="B5" s="3">
        <v>86</v>
      </c>
      <c r="C5" s="3">
        <v>104.83</v>
      </c>
      <c r="D5">
        <v>0</v>
      </c>
      <c r="E5" s="3">
        <f t="shared" si="0"/>
        <v>18.829999999999998</v>
      </c>
      <c r="F5">
        <f t="shared" si="1"/>
        <v>0</v>
      </c>
    </row>
    <row r="6" spans="1:6">
      <c r="A6" s="1">
        <v>41542</v>
      </c>
      <c r="B6" s="3">
        <v>104.83</v>
      </c>
      <c r="C6" s="3">
        <v>94.35</v>
      </c>
      <c r="D6">
        <v>-39</v>
      </c>
      <c r="E6" s="3">
        <f t="shared" si="0"/>
        <v>-10.480000000000004</v>
      </c>
      <c r="F6">
        <f t="shared" si="1"/>
        <v>-4088.37</v>
      </c>
    </row>
    <row r="7" spans="1:6">
      <c r="A7" s="1">
        <v>41549</v>
      </c>
      <c r="B7" s="3">
        <v>94.35</v>
      </c>
      <c r="C7" s="3">
        <v>111.96</v>
      </c>
      <c r="D7">
        <v>0</v>
      </c>
      <c r="E7" s="3">
        <f t="shared" si="0"/>
        <v>17.61</v>
      </c>
      <c r="F7">
        <f t="shared" si="1"/>
        <v>0</v>
      </c>
    </row>
    <row r="8" spans="1:6">
      <c r="A8" s="1">
        <v>41556</v>
      </c>
      <c r="B8" s="3">
        <v>111.96</v>
      </c>
      <c r="C8" s="3">
        <v>103</v>
      </c>
      <c r="D8">
        <v>-1</v>
      </c>
      <c r="E8" s="3">
        <f t="shared" si="0"/>
        <v>-8.9599999999999937</v>
      </c>
      <c r="F8">
        <f t="shared" si="1"/>
        <v>-111.96</v>
      </c>
    </row>
    <row r="9" spans="1:6">
      <c r="A9" s="1">
        <v>41563</v>
      </c>
      <c r="B9" s="3">
        <v>103</v>
      </c>
      <c r="C9" s="3">
        <v>103</v>
      </c>
      <c r="D9">
        <v>0</v>
      </c>
      <c r="E9" s="3">
        <f t="shared" si="0"/>
        <v>0</v>
      </c>
      <c r="F9">
        <f t="shared" si="1"/>
        <v>0</v>
      </c>
    </row>
    <row r="10" spans="1:6">
      <c r="A10" s="1"/>
      <c r="B10" s="3"/>
      <c r="C10" s="3"/>
      <c r="E10" s="3"/>
    </row>
    <row r="14" spans="1:6">
      <c r="A14" t="s">
        <v>61</v>
      </c>
      <c r="C14" t="s">
        <v>57</v>
      </c>
    </row>
    <row r="15" spans="1:6">
      <c r="A15" t="s">
        <v>91</v>
      </c>
      <c r="C15" t="s">
        <v>92</v>
      </c>
    </row>
    <row r="18" spans="5:5">
      <c r="E18" s="2"/>
    </row>
  </sheetData>
  <mergeCells count="1">
    <mergeCell ref="A1:F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F15" sqref="F15"/>
    </sheetView>
  </sheetViews>
  <sheetFormatPr defaultRowHeight="15"/>
  <cols>
    <col min="5" max="5" width="10.42578125" customWidth="1"/>
    <col min="6" max="6" width="20.85546875" customWidth="1"/>
  </cols>
  <sheetData>
    <row r="1" spans="1:6" ht="18" customHeight="1">
      <c r="A1" s="13" t="s">
        <v>24</v>
      </c>
      <c r="B1" s="13"/>
      <c r="C1" s="13"/>
      <c r="D1" s="13"/>
      <c r="E1" s="13"/>
      <c r="F1" s="13"/>
    </row>
    <row r="2" spans="1:6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</row>
    <row r="3" spans="1:6">
      <c r="A3" s="1">
        <v>41521</v>
      </c>
      <c r="B3" s="3">
        <v>55</v>
      </c>
      <c r="C3" s="3">
        <v>55</v>
      </c>
      <c r="D3">
        <v>0</v>
      </c>
      <c r="E3">
        <f t="shared" ref="E3:E9" si="0">(C3-B3)</f>
        <v>0</v>
      </c>
      <c r="F3">
        <f>B3*D3</f>
        <v>0</v>
      </c>
    </row>
    <row r="4" spans="1:6">
      <c r="A4" s="1">
        <v>41528</v>
      </c>
      <c r="B4" s="3">
        <v>55</v>
      </c>
      <c r="C4" s="3">
        <v>39</v>
      </c>
      <c r="D4">
        <v>4</v>
      </c>
      <c r="E4">
        <f t="shared" si="0"/>
        <v>-16</v>
      </c>
      <c r="F4">
        <f t="shared" ref="F4:F9" si="1">B4*D4</f>
        <v>220</v>
      </c>
    </row>
    <row r="5" spans="1:6">
      <c r="A5" s="1">
        <v>41535</v>
      </c>
      <c r="B5" s="3">
        <v>39</v>
      </c>
      <c r="C5" s="3">
        <v>41.34</v>
      </c>
      <c r="D5">
        <v>0</v>
      </c>
      <c r="E5">
        <f t="shared" si="0"/>
        <v>2.3400000000000034</v>
      </c>
      <c r="F5">
        <f t="shared" si="1"/>
        <v>0</v>
      </c>
    </row>
    <row r="6" spans="1:6">
      <c r="A6" s="1">
        <v>41542</v>
      </c>
      <c r="B6" s="3">
        <v>41.34</v>
      </c>
      <c r="C6" s="3">
        <v>43.82</v>
      </c>
      <c r="D6">
        <v>0</v>
      </c>
      <c r="E6">
        <f t="shared" si="0"/>
        <v>2.4799999999999969</v>
      </c>
      <c r="F6">
        <f t="shared" si="1"/>
        <v>0</v>
      </c>
    </row>
    <row r="7" spans="1:6">
      <c r="A7" s="1">
        <v>41549</v>
      </c>
      <c r="B7" s="3">
        <v>43.82</v>
      </c>
      <c r="C7" s="3">
        <v>62.2</v>
      </c>
      <c r="D7">
        <v>96</v>
      </c>
      <c r="E7">
        <f t="shared" si="0"/>
        <v>18.380000000000003</v>
      </c>
      <c r="F7">
        <f t="shared" si="1"/>
        <v>4206.72</v>
      </c>
    </row>
    <row r="8" spans="1:6">
      <c r="A8" s="1">
        <v>41556</v>
      </c>
      <c r="B8" s="3">
        <v>62.2</v>
      </c>
      <c r="C8" s="3">
        <v>65.31</v>
      </c>
      <c r="D8">
        <v>0</v>
      </c>
      <c r="E8">
        <f t="shared" si="0"/>
        <v>3.1099999999999994</v>
      </c>
      <c r="F8">
        <f t="shared" si="1"/>
        <v>0</v>
      </c>
    </row>
    <row r="9" spans="1:6">
      <c r="A9" s="1">
        <v>41563</v>
      </c>
      <c r="B9" s="3">
        <v>65.31</v>
      </c>
      <c r="C9" s="3">
        <v>65.31</v>
      </c>
      <c r="D9">
        <v>0</v>
      </c>
      <c r="E9">
        <f t="shared" si="0"/>
        <v>0</v>
      </c>
      <c r="F9">
        <f t="shared" si="1"/>
        <v>0</v>
      </c>
    </row>
    <row r="10" spans="1:6">
      <c r="A10" s="1"/>
      <c r="B10" s="3"/>
      <c r="C10" s="3"/>
    </row>
    <row r="14" spans="1:6">
      <c r="A14" t="s">
        <v>61</v>
      </c>
      <c r="C14" t="s">
        <v>66</v>
      </c>
    </row>
    <row r="15" spans="1:6">
      <c r="A15" t="s">
        <v>91</v>
      </c>
      <c r="C15" t="s">
        <v>90</v>
      </c>
    </row>
  </sheetData>
  <mergeCells count="1">
    <mergeCell ref="A1:F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97"/>
  <sheetViews>
    <sheetView tabSelected="1" topLeftCell="A77" workbookViewId="0">
      <selection activeCell="A98" sqref="A98"/>
    </sheetView>
  </sheetViews>
  <sheetFormatPr defaultRowHeight="15"/>
  <cols>
    <col min="1" max="1" width="15.28515625" customWidth="1"/>
  </cols>
  <sheetData>
    <row r="1" spans="1:15">
      <c r="A1" s="1">
        <v>41521</v>
      </c>
      <c r="B1" s="4" t="s">
        <v>25</v>
      </c>
      <c r="C1" s="4" t="s">
        <v>26</v>
      </c>
      <c r="D1" s="4" t="s">
        <v>27</v>
      </c>
      <c r="E1" s="4" t="s">
        <v>28</v>
      </c>
      <c r="F1" s="4" t="s">
        <v>29</v>
      </c>
      <c r="G1" s="4" t="s">
        <v>30</v>
      </c>
      <c r="H1" s="4" t="s">
        <v>31</v>
      </c>
      <c r="I1" s="4" t="s">
        <v>32</v>
      </c>
      <c r="J1" s="4" t="s">
        <v>33</v>
      </c>
      <c r="K1" s="4" t="s">
        <v>34</v>
      </c>
      <c r="L1" s="4" t="s">
        <v>35</v>
      </c>
      <c r="M1" s="4" t="s">
        <v>36</v>
      </c>
      <c r="N1" s="4" t="s">
        <v>37</v>
      </c>
      <c r="O1" s="4" t="s">
        <v>38</v>
      </c>
    </row>
    <row r="2" spans="1:15">
      <c r="A2" t="s">
        <v>39</v>
      </c>
      <c r="B2">
        <v>1</v>
      </c>
      <c r="C2">
        <v>1</v>
      </c>
      <c r="D2" s="5">
        <v>0</v>
      </c>
      <c r="E2">
        <v>0</v>
      </c>
      <c r="F2">
        <v>1</v>
      </c>
      <c r="G2">
        <v>0</v>
      </c>
      <c r="H2">
        <v>1</v>
      </c>
      <c r="I2">
        <v>1</v>
      </c>
      <c r="J2">
        <v>0</v>
      </c>
      <c r="K2">
        <v>0</v>
      </c>
      <c r="L2">
        <v>1</v>
      </c>
      <c r="M2">
        <v>0</v>
      </c>
      <c r="N2">
        <v>0</v>
      </c>
      <c r="O2">
        <v>1</v>
      </c>
    </row>
    <row r="3" spans="1:15">
      <c r="A3" t="s">
        <v>40</v>
      </c>
      <c r="B3">
        <v>0</v>
      </c>
      <c r="C3">
        <v>1</v>
      </c>
      <c r="D3" s="5">
        <v>5</v>
      </c>
      <c r="E3">
        <v>1</v>
      </c>
      <c r="F3">
        <v>0</v>
      </c>
      <c r="G3">
        <v>0</v>
      </c>
      <c r="H3">
        <v>1</v>
      </c>
      <c r="I3">
        <v>1</v>
      </c>
      <c r="J3">
        <v>3</v>
      </c>
      <c r="K3">
        <v>0</v>
      </c>
      <c r="L3">
        <v>0</v>
      </c>
      <c r="M3">
        <v>0</v>
      </c>
      <c r="N3">
        <v>0</v>
      </c>
      <c r="O3">
        <v>1</v>
      </c>
    </row>
    <row r="4" spans="1:15">
      <c r="A4" t="s">
        <v>41</v>
      </c>
      <c r="B4">
        <v>0</v>
      </c>
      <c r="C4">
        <v>0</v>
      </c>
      <c r="D4" s="5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1</v>
      </c>
      <c r="K4">
        <v>5</v>
      </c>
      <c r="L4">
        <v>0</v>
      </c>
      <c r="M4">
        <v>40</v>
      </c>
      <c r="N4">
        <v>0</v>
      </c>
      <c r="O4">
        <v>1</v>
      </c>
    </row>
    <row r="5" spans="1:15">
      <c r="A5" t="s">
        <v>42</v>
      </c>
      <c r="B5">
        <v>1</v>
      </c>
      <c r="C5">
        <v>2</v>
      </c>
      <c r="D5" s="5">
        <v>0</v>
      </c>
      <c r="E5">
        <v>0</v>
      </c>
      <c r="F5">
        <v>1</v>
      </c>
      <c r="G5">
        <v>0</v>
      </c>
      <c r="H5">
        <v>1</v>
      </c>
      <c r="I5">
        <v>0</v>
      </c>
      <c r="J5">
        <v>0</v>
      </c>
      <c r="K5">
        <v>1</v>
      </c>
      <c r="L5">
        <v>0</v>
      </c>
      <c r="M5">
        <v>0</v>
      </c>
      <c r="N5">
        <v>0</v>
      </c>
      <c r="O5">
        <v>1</v>
      </c>
    </row>
    <row r="6" spans="1:15">
      <c r="A6" t="s">
        <v>43</v>
      </c>
      <c r="B6">
        <v>2</v>
      </c>
      <c r="C6">
        <v>2</v>
      </c>
      <c r="D6" s="5">
        <v>2</v>
      </c>
      <c r="E6">
        <v>0</v>
      </c>
      <c r="F6">
        <v>1</v>
      </c>
      <c r="G6">
        <v>1</v>
      </c>
      <c r="H6">
        <v>2</v>
      </c>
      <c r="I6">
        <v>0</v>
      </c>
      <c r="J6">
        <v>0</v>
      </c>
      <c r="K6">
        <v>1</v>
      </c>
      <c r="L6">
        <v>0</v>
      </c>
      <c r="M6">
        <v>0</v>
      </c>
      <c r="N6">
        <v>0</v>
      </c>
      <c r="O6">
        <v>0</v>
      </c>
    </row>
    <row r="7" spans="1:15">
      <c r="A7" t="s">
        <v>44</v>
      </c>
      <c r="B7">
        <v>1</v>
      </c>
      <c r="C7">
        <v>0</v>
      </c>
      <c r="D7" s="5">
        <v>5</v>
      </c>
      <c r="E7">
        <v>0</v>
      </c>
      <c r="F7">
        <v>0</v>
      </c>
      <c r="G7">
        <v>0</v>
      </c>
      <c r="H7">
        <v>2</v>
      </c>
      <c r="I7">
        <v>2</v>
      </c>
      <c r="J7">
        <v>0</v>
      </c>
      <c r="K7">
        <v>7</v>
      </c>
      <c r="L7">
        <v>1</v>
      </c>
      <c r="M7">
        <v>0</v>
      </c>
      <c r="N7">
        <v>0</v>
      </c>
      <c r="O7">
        <v>0</v>
      </c>
    </row>
    <row r="8" spans="1:15">
      <c r="A8" t="s">
        <v>45</v>
      </c>
      <c r="B8">
        <v>2</v>
      </c>
      <c r="C8">
        <v>0</v>
      </c>
      <c r="D8" s="5">
        <v>3</v>
      </c>
      <c r="E8">
        <v>0</v>
      </c>
      <c r="F8">
        <v>0</v>
      </c>
      <c r="G8">
        <v>2</v>
      </c>
      <c r="H8">
        <v>2</v>
      </c>
      <c r="I8">
        <v>3</v>
      </c>
      <c r="J8">
        <v>30</v>
      </c>
      <c r="K8">
        <v>3</v>
      </c>
      <c r="L8">
        <v>1</v>
      </c>
      <c r="M8">
        <v>0</v>
      </c>
      <c r="N8">
        <v>0</v>
      </c>
      <c r="O8">
        <v>2</v>
      </c>
    </row>
    <row r="9" spans="1:15">
      <c r="A9" t="s">
        <v>46</v>
      </c>
      <c r="B9">
        <v>1</v>
      </c>
      <c r="C9">
        <v>0</v>
      </c>
      <c r="D9" s="5">
        <v>2</v>
      </c>
      <c r="E9">
        <v>1</v>
      </c>
      <c r="F9">
        <v>0</v>
      </c>
      <c r="G9">
        <v>0</v>
      </c>
      <c r="H9">
        <v>0</v>
      </c>
      <c r="I9">
        <v>2</v>
      </c>
      <c r="J9">
        <v>0</v>
      </c>
      <c r="K9">
        <v>0</v>
      </c>
      <c r="L9">
        <v>0</v>
      </c>
      <c r="M9">
        <v>40</v>
      </c>
      <c r="N9">
        <v>0</v>
      </c>
      <c r="O9">
        <v>0</v>
      </c>
    </row>
    <row r="10" spans="1:15">
      <c r="A10" t="s">
        <v>47</v>
      </c>
      <c r="B10">
        <v>0</v>
      </c>
      <c r="C10">
        <v>5</v>
      </c>
      <c r="D10" s="5">
        <v>5</v>
      </c>
      <c r="E10">
        <v>15</v>
      </c>
      <c r="F10">
        <v>0</v>
      </c>
      <c r="G10">
        <v>0</v>
      </c>
      <c r="H10">
        <v>5</v>
      </c>
      <c r="I10">
        <v>0</v>
      </c>
      <c r="J10">
        <v>1</v>
      </c>
      <c r="K10">
        <v>0</v>
      </c>
      <c r="L10">
        <v>20</v>
      </c>
      <c r="M10">
        <v>20</v>
      </c>
      <c r="N10">
        <v>0</v>
      </c>
      <c r="O10">
        <v>0</v>
      </c>
    </row>
    <row r="11" spans="1:15">
      <c r="A11" t="s">
        <v>48</v>
      </c>
      <c r="B11">
        <v>0</v>
      </c>
      <c r="C11">
        <v>1</v>
      </c>
      <c r="D11" s="5">
        <v>0</v>
      </c>
      <c r="E11">
        <v>4</v>
      </c>
      <c r="F11">
        <v>0</v>
      </c>
      <c r="G11">
        <v>0</v>
      </c>
      <c r="H11">
        <v>0</v>
      </c>
      <c r="I11">
        <v>2</v>
      </c>
      <c r="J11">
        <v>0</v>
      </c>
      <c r="K11">
        <v>6</v>
      </c>
      <c r="L11">
        <v>1</v>
      </c>
      <c r="M11">
        <v>0</v>
      </c>
      <c r="N11">
        <v>0</v>
      </c>
      <c r="O11">
        <v>1</v>
      </c>
    </row>
    <row r="12" spans="1:15">
      <c r="A12" t="s">
        <v>21</v>
      </c>
      <c r="B12">
        <v>0</v>
      </c>
      <c r="C12">
        <v>1</v>
      </c>
      <c r="D12" s="5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</row>
    <row r="13" spans="1:15">
      <c r="A13" t="s">
        <v>49</v>
      </c>
      <c r="B13">
        <v>1</v>
      </c>
      <c r="C13">
        <v>0</v>
      </c>
      <c r="D13" s="5">
        <v>1</v>
      </c>
      <c r="E13">
        <v>1</v>
      </c>
      <c r="F13">
        <v>0</v>
      </c>
      <c r="G13">
        <v>0</v>
      </c>
      <c r="H13">
        <v>0</v>
      </c>
      <c r="I13">
        <v>10</v>
      </c>
      <c r="J13">
        <v>20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t="s">
        <v>50</v>
      </c>
      <c r="B14">
        <v>0</v>
      </c>
      <c r="C14">
        <v>0</v>
      </c>
      <c r="D14" s="5">
        <v>1</v>
      </c>
      <c r="E14">
        <v>1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1</v>
      </c>
      <c r="M14">
        <v>0</v>
      </c>
      <c r="N14">
        <v>0</v>
      </c>
      <c r="O14">
        <v>0</v>
      </c>
    </row>
    <row r="15" spans="1:15">
      <c r="A15" t="s">
        <v>51</v>
      </c>
      <c r="B15">
        <v>0</v>
      </c>
      <c r="C15">
        <v>0</v>
      </c>
      <c r="D15" s="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t="s">
        <v>52</v>
      </c>
      <c r="B16">
        <f t="shared" ref="B16:O16" si="0">SUM(B2:B15)</f>
        <v>9</v>
      </c>
      <c r="C16">
        <f t="shared" si="0"/>
        <v>13</v>
      </c>
      <c r="D16">
        <f t="shared" si="0"/>
        <v>24</v>
      </c>
      <c r="E16">
        <f t="shared" si="0"/>
        <v>23</v>
      </c>
      <c r="F16">
        <f t="shared" si="0"/>
        <v>5</v>
      </c>
      <c r="G16">
        <f t="shared" si="0"/>
        <v>3</v>
      </c>
      <c r="H16">
        <f t="shared" si="0"/>
        <v>14</v>
      </c>
      <c r="I16">
        <f t="shared" si="0"/>
        <v>21</v>
      </c>
      <c r="J16">
        <f t="shared" si="0"/>
        <v>55</v>
      </c>
      <c r="K16">
        <f t="shared" si="0"/>
        <v>23</v>
      </c>
      <c r="L16">
        <f t="shared" si="0"/>
        <v>25</v>
      </c>
      <c r="M16">
        <f t="shared" si="0"/>
        <v>100</v>
      </c>
      <c r="N16">
        <f t="shared" si="0"/>
        <v>0</v>
      </c>
      <c r="O16">
        <f t="shared" si="0"/>
        <v>7</v>
      </c>
    </row>
    <row r="17" spans="1:15">
      <c r="A17" s="1">
        <v>41528</v>
      </c>
      <c r="B17" s="4" t="s">
        <v>25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  <c r="J17" s="4" t="s">
        <v>33</v>
      </c>
      <c r="K17" s="4" t="s">
        <v>34</v>
      </c>
      <c r="L17" s="4" t="s">
        <v>35</v>
      </c>
      <c r="M17" s="4" t="s">
        <v>36</v>
      </c>
      <c r="N17" s="4" t="s">
        <v>37</v>
      </c>
      <c r="O17" s="4" t="s">
        <v>38</v>
      </c>
    </row>
    <row r="18" spans="1:15">
      <c r="A18" t="s">
        <v>39</v>
      </c>
      <c r="B18">
        <v>0</v>
      </c>
      <c r="C18">
        <v>0</v>
      </c>
      <c r="D18" s="5">
        <v>0</v>
      </c>
      <c r="E18">
        <v>1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1</v>
      </c>
      <c r="O18">
        <v>0</v>
      </c>
    </row>
    <row r="19" spans="1:15">
      <c r="A19" t="s">
        <v>40</v>
      </c>
      <c r="B19">
        <v>0</v>
      </c>
      <c r="C19">
        <v>1</v>
      </c>
      <c r="D19" s="5">
        <v>0</v>
      </c>
      <c r="E19">
        <v>0</v>
      </c>
      <c r="F19">
        <v>2</v>
      </c>
      <c r="G19">
        <v>0</v>
      </c>
      <c r="H19">
        <v>0</v>
      </c>
      <c r="I19">
        <v>0</v>
      </c>
      <c r="J19">
        <v>0</v>
      </c>
      <c r="K19">
        <v>5</v>
      </c>
      <c r="L19">
        <v>0</v>
      </c>
      <c r="M19">
        <v>0</v>
      </c>
      <c r="N19">
        <v>1</v>
      </c>
      <c r="O19">
        <v>0</v>
      </c>
    </row>
    <row r="20" spans="1:15">
      <c r="A20" t="s">
        <v>41</v>
      </c>
      <c r="B20">
        <v>0</v>
      </c>
      <c r="C20">
        <v>0</v>
      </c>
      <c r="D20">
        <v>10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-1</v>
      </c>
    </row>
    <row r="21" spans="1:15">
      <c r="A21" t="s">
        <v>42</v>
      </c>
      <c r="B21">
        <v>1</v>
      </c>
      <c r="C21">
        <v>0</v>
      </c>
      <c r="D21">
        <v>-2</v>
      </c>
      <c r="E21">
        <v>0</v>
      </c>
      <c r="F21">
        <v>2</v>
      </c>
      <c r="G21">
        <v>0</v>
      </c>
      <c r="H21">
        <v>1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-1</v>
      </c>
    </row>
    <row r="22" spans="1:15">
      <c r="A22" t="s">
        <v>43</v>
      </c>
      <c r="B22">
        <v>3</v>
      </c>
      <c r="C22">
        <v>0</v>
      </c>
      <c r="D22">
        <v>-1</v>
      </c>
      <c r="E22">
        <v>0</v>
      </c>
      <c r="F22">
        <v>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</row>
    <row r="23" spans="1:15">
      <c r="A23" t="s">
        <v>44</v>
      </c>
      <c r="B23">
        <v>1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3</v>
      </c>
      <c r="J23">
        <v>0</v>
      </c>
      <c r="K23">
        <v>0</v>
      </c>
      <c r="L23">
        <v>0</v>
      </c>
      <c r="M23">
        <v>0</v>
      </c>
      <c r="N23">
        <v>0</v>
      </c>
      <c r="O23">
        <v>2</v>
      </c>
    </row>
    <row r="24" spans="1:15">
      <c r="A24" t="s">
        <v>45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</row>
    <row r="25" spans="1:15">
      <c r="A25" t="s">
        <v>46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</row>
    <row r="26" spans="1:15">
      <c r="A26" t="s">
        <v>47</v>
      </c>
      <c r="B26">
        <v>30</v>
      </c>
      <c r="C26">
        <v>0</v>
      </c>
      <c r="D26">
        <v>0</v>
      </c>
      <c r="E26">
        <v>5</v>
      </c>
      <c r="F26">
        <v>10</v>
      </c>
      <c r="G26">
        <v>0</v>
      </c>
      <c r="H26">
        <v>0</v>
      </c>
      <c r="I26">
        <v>0</v>
      </c>
      <c r="J26">
        <v>0</v>
      </c>
      <c r="K26">
        <v>0</v>
      </c>
      <c r="L26">
        <v>5</v>
      </c>
      <c r="M26">
        <v>0</v>
      </c>
      <c r="N26">
        <v>0</v>
      </c>
      <c r="O26">
        <v>0</v>
      </c>
    </row>
    <row r="27" spans="1:15">
      <c r="A27" t="s">
        <v>48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-2</v>
      </c>
      <c r="J27">
        <v>0</v>
      </c>
      <c r="K27">
        <v>0</v>
      </c>
      <c r="L27">
        <v>-1</v>
      </c>
      <c r="M27">
        <v>0</v>
      </c>
      <c r="N27">
        <v>1</v>
      </c>
      <c r="O27">
        <v>0</v>
      </c>
    </row>
    <row r="28" spans="1:15">
      <c r="A28" t="s">
        <v>21</v>
      </c>
      <c r="B28">
        <v>0</v>
      </c>
      <c r="C28">
        <v>0</v>
      </c>
      <c r="D28">
        <v>0</v>
      </c>
      <c r="E28">
        <v>0</v>
      </c>
      <c r="F28">
        <v>-1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</row>
    <row r="29" spans="1:15">
      <c r="A29" t="s">
        <v>49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-1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</row>
    <row r="30" spans="1:15">
      <c r="A30" t="s">
        <v>50</v>
      </c>
      <c r="B30">
        <v>1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1</v>
      </c>
      <c r="L30">
        <v>0</v>
      </c>
      <c r="M30">
        <v>0</v>
      </c>
      <c r="N30">
        <v>1</v>
      </c>
      <c r="O30">
        <v>0</v>
      </c>
    </row>
    <row r="31" spans="1:15">
      <c r="A31" t="s">
        <v>51</v>
      </c>
      <c r="B31">
        <v>5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1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</row>
    <row r="32" spans="1:15">
      <c r="A32" t="s">
        <v>52</v>
      </c>
      <c r="B32">
        <f t="shared" ref="B32:O32" si="1">SUM(B18:B31)</f>
        <v>41</v>
      </c>
      <c r="C32">
        <f t="shared" si="1"/>
        <v>1</v>
      </c>
      <c r="D32">
        <f t="shared" si="1"/>
        <v>7</v>
      </c>
      <c r="E32">
        <f t="shared" si="1"/>
        <v>6</v>
      </c>
      <c r="F32">
        <f t="shared" si="1"/>
        <v>14</v>
      </c>
      <c r="G32">
        <f t="shared" si="1"/>
        <v>0</v>
      </c>
      <c r="H32">
        <f t="shared" si="1"/>
        <v>1</v>
      </c>
      <c r="I32">
        <f t="shared" si="1"/>
        <v>1</v>
      </c>
      <c r="J32">
        <f t="shared" si="1"/>
        <v>0</v>
      </c>
      <c r="K32">
        <f t="shared" si="1"/>
        <v>6</v>
      </c>
      <c r="L32">
        <f t="shared" si="1"/>
        <v>4</v>
      </c>
      <c r="M32">
        <f t="shared" si="1"/>
        <v>0</v>
      </c>
      <c r="N32">
        <f t="shared" si="1"/>
        <v>4</v>
      </c>
      <c r="O32">
        <f t="shared" si="1"/>
        <v>0</v>
      </c>
    </row>
    <row r="33" spans="1:15">
      <c r="B33" s="4" t="s">
        <v>25</v>
      </c>
      <c r="C33" s="4" t="s">
        <v>26</v>
      </c>
      <c r="D33" s="4" t="s">
        <v>27</v>
      </c>
      <c r="E33" s="4" t="s">
        <v>28</v>
      </c>
      <c r="F33" s="4" t="s">
        <v>29</v>
      </c>
      <c r="G33" s="4" t="s">
        <v>30</v>
      </c>
      <c r="H33" s="4" t="s">
        <v>31</v>
      </c>
      <c r="I33" s="4" t="s">
        <v>32</v>
      </c>
      <c r="J33" s="4" t="s">
        <v>33</v>
      </c>
      <c r="K33" s="4" t="s">
        <v>34</v>
      </c>
      <c r="L33" s="4" t="s">
        <v>35</v>
      </c>
      <c r="M33" s="4" t="s">
        <v>36</v>
      </c>
      <c r="N33" s="4" t="s">
        <v>37</v>
      </c>
      <c r="O33" s="4" t="s">
        <v>38</v>
      </c>
    </row>
    <row r="34" spans="1:15">
      <c r="A34" s="1">
        <v>41535</v>
      </c>
      <c r="B34">
        <f t="shared" ref="B34:O34" si="2">B16+B32</f>
        <v>50</v>
      </c>
      <c r="C34">
        <f t="shared" si="2"/>
        <v>14</v>
      </c>
      <c r="D34">
        <f t="shared" si="2"/>
        <v>31</v>
      </c>
      <c r="E34">
        <f t="shared" si="2"/>
        <v>29</v>
      </c>
      <c r="F34">
        <f t="shared" si="2"/>
        <v>19</v>
      </c>
      <c r="G34">
        <f t="shared" si="2"/>
        <v>3</v>
      </c>
      <c r="H34">
        <f t="shared" si="2"/>
        <v>15</v>
      </c>
      <c r="I34">
        <f t="shared" si="2"/>
        <v>22</v>
      </c>
      <c r="J34">
        <f t="shared" si="2"/>
        <v>55</v>
      </c>
      <c r="K34">
        <f t="shared" si="2"/>
        <v>29</v>
      </c>
      <c r="L34">
        <f t="shared" si="2"/>
        <v>29</v>
      </c>
      <c r="M34">
        <f t="shared" si="2"/>
        <v>100</v>
      </c>
      <c r="N34">
        <f t="shared" si="2"/>
        <v>4</v>
      </c>
      <c r="O34">
        <f t="shared" si="2"/>
        <v>7</v>
      </c>
    </row>
    <row r="35" spans="1:15">
      <c r="A35" t="s">
        <v>39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</row>
    <row r="36" spans="1:15">
      <c r="A36" t="s">
        <v>40</v>
      </c>
      <c r="B36">
        <v>0</v>
      </c>
      <c r="C36">
        <v>0</v>
      </c>
      <c r="D36">
        <v>0</v>
      </c>
      <c r="E36">
        <v>2</v>
      </c>
      <c r="F36">
        <v>0</v>
      </c>
      <c r="G36">
        <v>0</v>
      </c>
      <c r="H36">
        <v>0</v>
      </c>
      <c r="I36">
        <v>0</v>
      </c>
      <c r="J36">
        <v>0</v>
      </c>
      <c r="K36">
        <v>15</v>
      </c>
      <c r="L36">
        <v>0</v>
      </c>
      <c r="M36">
        <v>0</v>
      </c>
      <c r="N36">
        <v>0</v>
      </c>
      <c r="O36">
        <v>0</v>
      </c>
    </row>
    <row r="37" spans="1:15">
      <c r="A37" t="s">
        <v>41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</row>
    <row r="38" spans="1:15">
      <c r="A38" t="s">
        <v>42</v>
      </c>
      <c r="B38">
        <v>0</v>
      </c>
      <c r="C38">
        <v>0</v>
      </c>
      <c r="D38">
        <v>-5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-1</v>
      </c>
      <c r="L38">
        <v>0</v>
      </c>
      <c r="M38">
        <v>0</v>
      </c>
      <c r="N38">
        <v>0</v>
      </c>
      <c r="O38">
        <v>0</v>
      </c>
    </row>
    <row r="39" spans="1:15">
      <c r="A39" t="s">
        <v>43</v>
      </c>
      <c r="B39">
        <v>0</v>
      </c>
      <c r="C39">
        <v>1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</row>
    <row r="40" spans="1:15">
      <c r="A40" t="s">
        <v>44</v>
      </c>
      <c r="B40">
        <v>-1</v>
      </c>
      <c r="C40">
        <v>1</v>
      </c>
      <c r="D40">
        <v>1</v>
      </c>
      <c r="E40">
        <v>0</v>
      </c>
      <c r="F40">
        <v>0</v>
      </c>
      <c r="G40">
        <v>0</v>
      </c>
      <c r="H40">
        <v>-1</v>
      </c>
      <c r="I40">
        <v>3</v>
      </c>
      <c r="J40">
        <v>0</v>
      </c>
      <c r="K40">
        <v>1</v>
      </c>
      <c r="L40">
        <v>0</v>
      </c>
      <c r="M40">
        <v>0</v>
      </c>
      <c r="N40">
        <v>0</v>
      </c>
      <c r="O40">
        <v>0</v>
      </c>
    </row>
    <row r="41" spans="1:15">
      <c r="A41" t="s">
        <v>45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2</v>
      </c>
      <c r="J41">
        <v>0</v>
      </c>
      <c r="K41">
        <v>16</v>
      </c>
      <c r="L41">
        <v>0</v>
      </c>
      <c r="M41">
        <v>0</v>
      </c>
      <c r="N41">
        <v>0</v>
      </c>
      <c r="O41">
        <v>0</v>
      </c>
    </row>
    <row r="42" spans="1:15">
      <c r="A42" t="s">
        <v>46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</row>
    <row r="43" spans="1:15">
      <c r="A43" t="s">
        <v>47</v>
      </c>
      <c r="B43">
        <v>-30</v>
      </c>
      <c r="C43">
        <v>0</v>
      </c>
      <c r="D43">
        <v>0</v>
      </c>
      <c r="E43">
        <v>-10</v>
      </c>
      <c r="F43">
        <v>-10</v>
      </c>
      <c r="G43">
        <v>0</v>
      </c>
      <c r="H43">
        <v>0</v>
      </c>
      <c r="I43">
        <v>0</v>
      </c>
      <c r="J43">
        <v>0</v>
      </c>
      <c r="K43">
        <v>0</v>
      </c>
      <c r="L43">
        <v>-15</v>
      </c>
      <c r="M43">
        <v>0</v>
      </c>
      <c r="N43">
        <v>0</v>
      </c>
      <c r="O43">
        <v>0</v>
      </c>
    </row>
    <row r="44" spans="1:15">
      <c r="A44" t="s">
        <v>48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</row>
    <row r="45" spans="1:15">
      <c r="A45" t="s">
        <v>21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</row>
    <row r="46" spans="1:15">
      <c r="A46" t="s">
        <v>49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</row>
    <row r="47" spans="1:15">
      <c r="A47" t="s">
        <v>50</v>
      </c>
      <c r="B47">
        <v>0</v>
      </c>
      <c r="C47">
        <v>0</v>
      </c>
      <c r="D47">
        <v>0</v>
      </c>
      <c r="E47">
        <v>-1</v>
      </c>
      <c r="F47">
        <v>0</v>
      </c>
      <c r="G47">
        <v>0</v>
      </c>
      <c r="H47">
        <v>0</v>
      </c>
      <c r="I47">
        <v>0</v>
      </c>
      <c r="J47">
        <v>0</v>
      </c>
      <c r="K47">
        <v>9</v>
      </c>
      <c r="L47">
        <v>1</v>
      </c>
      <c r="M47">
        <v>0</v>
      </c>
      <c r="N47">
        <v>0</v>
      </c>
      <c r="O47">
        <v>0</v>
      </c>
    </row>
    <row r="48" spans="1:15">
      <c r="A48" t="s">
        <v>51</v>
      </c>
      <c r="B48">
        <v>0</v>
      </c>
      <c r="C48">
        <v>0</v>
      </c>
      <c r="D48">
        <v>0</v>
      </c>
      <c r="E48">
        <v>3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</row>
    <row r="49" spans="1:15">
      <c r="A49" t="s">
        <v>52</v>
      </c>
      <c r="B49">
        <f t="shared" ref="B49:O49" si="3">SUM(B35:B48)</f>
        <v>-31</v>
      </c>
      <c r="C49">
        <f t="shared" si="3"/>
        <v>2</v>
      </c>
      <c r="D49">
        <f t="shared" si="3"/>
        <v>-4</v>
      </c>
      <c r="E49">
        <f t="shared" si="3"/>
        <v>-6</v>
      </c>
      <c r="F49">
        <f t="shared" si="3"/>
        <v>-10</v>
      </c>
      <c r="G49">
        <f t="shared" si="3"/>
        <v>0</v>
      </c>
      <c r="H49">
        <f t="shared" si="3"/>
        <v>-1</v>
      </c>
      <c r="I49">
        <f t="shared" si="3"/>
        <v>5</v>
      </c>
      <c r="J49">
        <f t="shared" si="3"/>
        <v>0</v>
      </c>
      <c r="K49">
        <f t="shared" si="3"/>
        <v>40</v>
      </c>
      <c r="L49">
        <f t="shared" si="3"/>
        <v>-14</v>
      </c>
      <c r="M49">
        <f t="shared" si="3"/>
        <v>0</v>
      </c>
      <c r="N49">
        <f t="shared" si="3"/>
        <v>0</v>
      </c>
      <c r="O49">
        <f t="shared" si="3"/>
        <v>0</v>
      </c>
    </row>
    <row r="50" spans="1:15">
      <c r="A50" s="1">
        <v>41543</v>
      </c>
      <c r="B50" s="4" t="s">
        <v>25</v>
      </c>
      <c r="C50" s="4" t="s">
        <v>26</v>
      </c>
      <c r="D50" s="4" t="s">
        <v>27</v>
      </c>
      <c r="E50" s="4" t="s">
        <v>28</v>
      </c>
      <c r="F50" s="4" t="s">
        <v>29</v>
      </c>
      <c r="G50" s="4" t="s">
        <v>30</v>
      </c>
      <c r="H50" s="4" t="s">
        <v>31</v>
      </c>
      <c r="I50" s="4" t="s">
        <v>32</v>
      </c>
      <c r="J50" s="4" t="s">
        <v>33</v>
      </c>
      <c r="K50" s="4" t="s">
        <v>34</v>
      </c>
      <c r="L50" s="4" t="s">
        <v>35</v>
      </c>
      <c r="M50" s="4" t="s">
        <v>36</v>
      </c>
      <c r="N50" s="4" t="s">
        <v>37</v>
      </c>
      <c r="O50" s="4" t="s">
        <v>38</v>
      </c>
    </row>
    <row r="51" spans="1:15">
      <c r="A51" t="s">
        <v>39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</row>
    <row r="52" spans="1:1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-10</v>
      </c>
      <c r="M52">
        <v>0</v>
      </c>
      <c r="N52">
        <v>0</v>
      </c>
      <c r="O52">
        <v>0</v>
      </c>
    </row>
    <row r="53" spans="1:15">
      <c r="A53" t="s">
        <v>41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5</v>
      </c>
      <c r="M53">
        <v>-40</v>
      </c>
      <c r="N53">
        <v>0</v>
      </c>
      <c r="O53">
        <v>0</v>
      </c>
    </row>
    <row r="54" spans="1:1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</row>
    <row r="55" spans="1:15">
      <c r="A55" t="s">
        <v>43</v>
      </c>
      <c r="B55">
        <v>3</v>
      </c>
      <c r="C55">
        <v>0</v>
      </c>
      <c r="D55">
        <v>0</v>
      </c>
      <c r="E55">
        <v>0</v>
      </c>
      <c r="F55">
        <v>1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</row>
    <row r="56" spans="1:15">
      <c r="A56" t="s">
        <v>44</v>
      </c>
      <c r="B56">
        <v>0</v>
      </c>
      <c r="C56">
        <v>0</v>
      </c>
      <c r="D56">
        <v>0</v>
      </c>
      <c r="E56">
        <v>1</v>
      </c>
      <c r="F56">
        <v>0</v>
      </c>
      <c r="G56">
        <v>-2</v>
      </c>
      <c r="H56">
        <v>0</v>
      </c>
      <c r="I56">
        <v>0</v>
      </c>
      <c r="J56">
        <v>0</v>
      </c>
      <c r="K56">
        <v>-8</v>
      </c>
      <c r="L56">
        <v>0</v>
      </c>
      <c r="M56">
        <v>1</v>
      </c>
      <c r="N56">
        <v>0</v>
      </c>
      <c r="O56">
        <v>0</v>
      </c>
    </row>
    <row r="57" spans="1:15">
      <c r="A57" t="s">
        <v>45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-5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</row>
    <row r="58" spans="1:15">
      <c r="A58" t="s">
        <v>46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-40</v>
      </c>
      <c r="N58">
        <v>0</v>
      </c>
      <c r="O58">
        <v>0</v>
      </c>
    </row>
    <row r="59" spans="1:15">
      <c r="A59" t="s">
        <v>47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</row>
    <row r="60" spans="1:15">
      <c r="A60" t="s">
        <v>48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</row>
    <row r="61" spans="1:15">
      <c r="A61" t="s">
        <v>21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</row>
    <row r="62" spans="1:15">
      <c r="A62" t="s">
        <v>49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-10</v>
      </c>
      <c r="K62">
        <v>0</v>
      </c>
      <c r="L62">
        <v>0</v>
      </c>
      <c r="M62">
        <v>40</v>
      </c>
      <c r="N62">
        <v>0</v>
      </c>
      <c r="O62">
        <v>0</v>
      </c>
    </row>
    <row r="63" spans="1:15">
      <c r="A63" t="s">
        <v>50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-5</v>
      </c>
      <c r="L63">
        <v>-1</v>
      </c>
      <c r="M63">
        <v>0</v>
      </c>
      <c r="N63">
        <v>0</v>
      </c>
      <c r="O63">
        <v>0</v>
      </c>
    </row>
    <row r="64" spans="1:15">
      <c r="A64" t="s">
        <v>51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-1</v>
      </c>
      <c r="J64">
        <v>2</v>
      </c>
      <c r="K64">
        <v>0</v>
      </c>
      <c r="L64">
        <v>0</v>
      </c>
      <c r="M64">
        <v>0</v>
      </c>
      <c r="N64">
        <v>0</v>
      </c>
      <c r="O64">
        <v>0</v>
      </c>
    </row>
    <row r="65" spans="1:15">
      <c r="B65">
        <f t="shared" ref="B65:O65" si="4">SUM(B51:B64)</f>
        <v>3</v>
      </c>
      <c r="C65">
        <f t="shared" si="4"/>
        <v>0</v>
      </c>
      <c r="D65">
        <f t="shared" si="4"/>
        <v>0</v>
      </c>
      <c r="E65">
        <f t="shared" si="4"/>
        <v>1</v>
      </c>
      <c r="F65">
        <f t="shared" si="4"/>
        <v>1</v>
      </c>
      <c r="G65">
        <f t="shared" si="4"/>
        <v>-2</v>
      </c>
      <c r="H65">
        <f t="shared" si="4"/>
        <v>0</v>
      </c>
      <c r="I65">
        <f t="shared" si="4"/>
        <v>-6</v>
      </c>
      <c r="J65">
        <f t="shared" si="4"/>
        <v>-8</v>
      </c>
      <c r="K65">
        <f t="shared" si="4"/>
        <v>-13</v>
      </c>
      <c r="L65">
        <f t="shared" si="4"/>
        <v>-6</v>
      </c>
      <c r="M65">
        <f t="shared" si="4"/>
        <v>-39</v>
      </c>
      <c r="N65">
        <f t="shared" si="4"/>
        <v>0</v>
      </c>
      <c r="O65">
        <f t="shared" si="4"/>
        <v>0</v>
      </c>
    </row>
    <row r="66" spans="1:15">
      <c r="A66" s="1">
        <v>41549</v>
      </c>
      <c r="B66" s="4" t="s">
        <v>25</v>
      </c>
      <c r="C66" s="4" t="s">
        <v>26</v>
      </c>
      <c r="D66" s="4" t="s">
        <v>27</v>
      </c>
      <c r="E66" s="4" t="s">
        <v>28</v>
      </c>
      <c r="F66" s="4" t="s">
        <v>29</v>
      </c>
      <c r="G66" s="4" t="s">
        <v>30</v>
      </c>
      <c r="H66" s="4" t="s">
        <v>31</v>
      </c>
      <c r="I66" s="4" t="s">
        <v>32</v>
      </c>
      <c r="J66" s="4" t="s">
        <v>33</v>
      </c>
      <c r="K66" s="4" t="s">
        <v>34</v>
      </c>
      <c r="L66" s="4" t="s">
        <v>35</v>
      </c>
      <c r="M66" s="4" t="s">
        <v>36</v>
      </c>
      <c r="N66" s="4" t="s">
        <v>37</v>
      </c>
      <c r="O66" s="4" t="s">
        <v>38</v>
      </c>
    </row>
    <row r="67" spans="1:15">
      <c r="A67" t="s">
        <v>39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</row>
    <row r="68" spans="1:15">
      <c r="A68" t="s">
        <v>40</v>
      </c>
      <c r="B68">
        <v>0</v>
      </c>
      <c r="C68">
        <v>0</v>
      </c>
      <c r="D68">
        <v>-2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-15</v>
      </c>
      <c r="L68">
        <v>0</v>
      </c>
      <c r="M68">
        <v>0</v>
      </c>
      <c r="N68">
        <v>0</v>
      </c>
      <c r="O68">
        <v>0</v>
      </c>
    </row>
    <row r="69" spans="1:15">
      <c r="A69" t="s">
        <v>41</v>
      </c>
      <c r="B69">
        <v>0</v>
      </c>
      <c r="C69">
        <v>0</v>
      </c>
      <c r="D69">
        <v>-10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96</v>
      </c>
      <c r="O69">
        <v>0</v>
      </c>
    </row>
    <row r="70" spans="1:15">
      <c r="A70" t="s">
        <v>42</v>
      </c>
      <c r="B70">
        <v>0</v>
      </c>
      <c r="C70">
        <v>0</v>
      </c>
      <c r="D70">
        <v>-10</v>
      </c>
      <c r="E70">
        <v>0</v>
      </c>
      <c r="F70">
        <v>0</v>
      </c>
      <c r="G70">
        <v>0</v>
      </c>
      <c r="H70">
        <v>-2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</row>
    <row r="71" spans="1:15">
      <c r="A71" t="s">
        <v>43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1</v>
      </c>
      <c r="L71">
        <v>0</v>
      </c>
      <c r="M71">
        <v>0</v>
      </c>
      <c r="N71">
        <v>0</v>
      </c>
      <c r="O71">
        <v>0</v>
      </c>
    </row>
    <row r="72" spans="1:15">
      <c r="A72" t="s">
        <v>44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-3</v>
      </c>
      <c r="J72">
        <v>45</v>
      </c>
      <c r="K72">
        <v>0</v>
      </c>
      <c r="L72">
        <v>0</v>
      </c>
      <c r="M72">
        <v>0</v>
      </c>
      <c r="N72">
        <v>0</v>
      </c>
      <c r="O72">
        <v>93</v>
      </c>
    </row>
    <row r="73" spans="1:15">
      <c r="A73" t="s">
        <v>45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10</v>
      </c>
      <c r="L73">
        <v>0</v>
      </c>
      <c r="M73">
        <v>0</v>
      </c>
      <c r="N73">
        <v>0</v>
      </c>
      <c r="O73">
        <v>0</v>
      </c>
    </row>
    <row r="74" spans="1:15">
      <c r="A74" t="s">
        <v>46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</row>
    <row r="75" spans="1:15">
      <c r="A75" t="s">
        <v>47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50</v>
      </c>
      <c r="I75">
        <v>0</v>
      </c>
      <c r="J75">
        <v>0</v>
      </c>
      <c r="K75">
        <v>0</v>
      </c>
      <c r="L75">
        <v>0</v>
      </c>
      <c r="M75">
        <v>-20</v>
      </c>
      <c r="N75">
        <v>0</v>
      </c>
      <c r="O75">
        <v>0</v>
      </c>
    </row>
    <row r="76" spans="1:15">
      <c r="A76" t="s">
        <v>48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-6</v>
      </c>
      <c r="L76">
        <v>0</v>
      </c>
      <c r="M76">
        <v>0</v>
      </c>
      <c r="N76">
        <v>0</v>
      </c>
      <c r="O76">
        <v>0</v>
      </c>
    </row>
    <row r="77" spans="1:15">
      <c r="A77" t="s">
        <v>21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</row>
    <row r="78" spans="1:15">
      <c r="A78" t="s">
        <v>49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20</v>
      </c>
      <c r="N78">
        <v>0</v>
      </c>
      <c r="O78">
        <v>0</v>
      </c>
    </row>
    <row r="79" spans="1:15">
      <c r="A79" t="s">
        <v>50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</row>
    <row r="80" spans="1:15">
      <c r="A80" t="s">
        <v>51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-5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</row>
    <row r="81" spans="1:15">
      <c r="B81">
        <f t="shared" ref="B81:O81" si="5">SUM(B67:B80)</f>
        <v>0</v>
      </c>
      <c r="C81">
        <f t="shared" si="5"/>
        <v>0</v>
      </c>
      <c r="D81">
        <f t="shared" si="5"/>
        <v>-22</v>
      </c>
      <c r="E81">
        <f t="shared" si="5"/>
        <v>0</v>
      </c>
      <c r="F81">
        <f t="shared" si="5"/>
        <v>0</v>
      </c>
      <c r="G81">
        <f t="shared" si="5"/>
        <v>0</v>
      </c>
      <c r="H81">
        <f t="shared" si="5"/>
        <v>48</v>
      </c>
      <c r="I81">
        <f t="shared" si="5"/>
        <v>-8</v>
      </c>
      <c r="J81">
        <f t="shared" si="5"/>
        <v>45</v>
      </c>
      <c r="K81">
        <f t="shared" si="5"/>
        <v>-10</v>
      </c>
      <c r="L81">
        <f t="shared" si="5"/>
        <v>0</v>
      </c>
      <c r="M81">
        <f t="shared" si="5"/>
        <v>0</v>
      </c>
      <c r="N81">
        <f t="shared" si="5"/>
        <v>96</v>
      </c>
      <c r="O81">
        <f t="shared" si="5"/>
        <v>93</v>
      </c>
    </row>
    <row r="82" spans="1:15">
      <c r="A82" s="11">
        <v>41556</v>
      </c>
      <c r="B82" s="4" t="s">
        <v>25</v>
      </c>
      <c r="C82" s="4" t="s">
        <v>26</v>
      </c>
      <c r="D82" s="4" t="s">
        <v>27</v>
      </c>
      <c r="E82" s="4" t="s">
        <v>28</v>
      </c>
      <c r="F82" s="4" t="s">
        <v>29</v>
      </c>
      <c r="G82" s="4" t="s">
        <v>30</v>
      </c>
      <c r="H82" s="4" t="s">
        <v>108</v>
      </c>
      <c r="I82" s="4" t="s">
        <v>32</v>
      </c>
      <c r="J82" s="4" t="s">
        <v>33</v>
      </c>
      <c r="K82" s="4" t="s">
        <v>34</v>
      </c>
      <c r="L82" s="4" t="s">
        <v>35</v>
      </c>
      <c r="M82" s="4" t="s">
        <v>36</v>
      </c>
      <c r="N82" s="4" t="s">
        <v>37</v>
      </c>
      <c r="O82" s="4" t="s">
        <v>38</v>
      </c>
    </row>
    <row r="83" spans="1:15">
      <c r="A83" t="s">
        <v>39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</row>
    <row r="84" spans="1:15">
      <c r="A84" t="s">
        <v>40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5</v>
      </c>
      <c r="L84">
        <v>0</v>
      </c>
      <c r="M84">
        <v>0</v>
      </c>
      <c r="N84">
        <v>0</v>
      </c>
      <c r="O84">
        <v>0</v>
      </c>
    </row>
    <row r="85" spans="1:15">
      <c r="A85" t="s">
        <v>41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</row>
    <row r="86" spans="1:15">
      <c r="A86" t="s">
        <v>42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</row>
    <row r="87" spans="1:15">
      <c r="A87" t="s">
        <v>43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</row>
    <row r="88" spans="1:15">
      <c r="A88" t="s">
        <v>44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-45</v>
      </c>
      <c r="K88">
        <v>1</v>
      </c>
      <c r="L88">
        <v>0</v>
      </c>
      <c r="M88">
        <v>-1</v>
      </c>
      <c r="N88">
        <v>0</v>
      </c>
      <c r="O88">
        <v>0</v>
      </c>
    </row>
    <row r="89" spans="1:15">
      <c r="A89" t="s">
        <v>45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-2</v>
      </c>
      <c r="I89">
        <v>0</v>
      </c>
      <c r="J89">
        <v>0</v>
      </c>
      <c r="K89">
        <v>0</v>
      </c>
      <c r="L89">
        <v>5</v>
      </c>
      <c r="M89">
        <v>0</v>
      </c>
      <c r="N89">
        <v>0</v>
      </c>
      <c r="O89">
        <v>0</v>
      </c>
    </row>
    <row r="90" spans="1:15">
      <c r="A90" t="s">
        <v>46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</row>
    <row r="91" spans="1:15">
      <c r="A91" t="s">
        <v>47</v>
      </c>
      <c r="B91">
        <v>0</v>
      </c>
      <c r="C91">
        <v>0</v>
      </c>
      <c r="D91">
        <v>0</v>
      </c>
      <c r="E91">
        <v>0</v>
      </c>
      <c r="F91">
        <v>0</v>
      </c>
      <c r="G91">
        <v>10</v>
      </c>
      <c r="H91">
        <v>-55</v>
      </c>
      <c r="I91">
        <v>0</v>
      </c>
      <c r="J91">
        <v>-1</v>
      </c>
      <c r="K91">
        <v>0</v>
      </c>
      <c r="L91">
        <v>5</v>
      </c>
      <c r="M91">
        <v>0</v>
      </c>
      <c r="N91">
        <v>0</v>
      </c>
      <c r="O91">
        <v>0</v>
      </c>
    </row>
    <row r="92" spans="1:15">
      <c r="A92" t="s">
        <v>48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</row>
    <row r="93" spans="1:15">
      <c r="A93" t="s">
        <v>21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</row>
    <row r="94" spans="1:15">
      <c r="A94" t="s">
        <v>49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</row>
    <row r="95" spans="1:15">
      <c r="A95" t="s">
        <v>50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</row>
    <row r="96" spans="1:15">
      <c r="A96" t="s">
        <v>51</v>
      </c>
      <c r="B96">
        <v>0</v>
      </c>
      <c r="C96">
        <v>0</v>
      </c>
      <c r="D96">
        <v>5</v>
      </c>
      <c r="E96">
        <v>10</v>
      </c>
      <c r="F96">
        <v>0</v>
      </c>
      <c r="G96">
        <v>0</v>
      </c>
      <c r="H96">
        <v>0</v>
      </c>
      <c r="I96">
        <v>0</v>
      </c>
      <c r="J96">
        <v>0</v>
      </c>
      <c r="K96">
        <v>5</v>
      </c>
      <c r="L96">
        <v>0</v>
      </c>
      <c r="M96">
        <v>0</v>
      </c>
      <c r="N96">
        <v>0</v>
      </c>
      <c r="O96">
        <v>0</v>
      </c>
    </row>
    <row r="97" spans="1:15">
      <c r="A97" t="s">
        <v>109</v>
      </c>
      <c r="B97">
        <f t="shared" ref="B97:O97" si="6">SUM(B83:B96)</f>
        <v>0</v>
      </c>
      <c r="C97">
        <f t="shared" si="6"/>
        <v>0</v>
      </c>
      <c r="D97">
        <f t="shared" si="6"/>
        <v>5</v>
      </c>
      <c r="E97">
        <f t="shared" si="6"/>
        <v>10</v>
      </c>
      <c r="F97">
        <f t="shared" si="6"/>
        <v>0</v>
      </c>
      <c r="G97">
        <f t="shared" si="6"/>
        <v>10</v>
      </c>
      <c r="H97">
        <f t="shared" si="6"/>
        <v>-57</v>
      </c>
      <c r="I97">
        <f t="shared" si="6"/>
        <v>0</v>
      </c>
      <c r="J97">
        <f t="shared" si="6"/>
        <v>-46</v>
      </c>
      <c r="K97">
        <f t="shared" si="6"/>
        <v>11</v>
      </c>
      <c r="L97">
        <f t="shared" si="6"/>
        <v>10</v>
      </c>
      <c r="M97">
        <f t="shared" si="6"/>
        <v>-1</v>
      </c>
      <c r="N97">
        <f t="shared" si="6"/>
        <v>0</v>
      </c>
      <c r="O97">
        <f t="shared" si="6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F12" sqref="F12"/>
    </sheetView>
  </sheetViews>
  <sheetFormatPr defaultRowHeight="15"/>
  <cols>
    <col min="5" max="5" width="9.5703125" customWidth="1"/>
    <col min="6" max="6" width="10.5703125" customWidth="1"/>
  </cols>
  <sheetData>
    <row r="1" spans="1:6" ht="23.25">
      <c r="A1" s="12" t="s">
        <v>9</v>
      </c>
      <c r="B1" s="12"/>
      <c r="C1" s="12"/>
      <c r="D1" s="12"/>
      <c r="E1" s="12"/>
      <c r="F1" s="12"/>
    </row>
    <row r="2" spans="1:6">
      <c r="A2" t="s">
        <v>1</v>
      </c>
      <c r="B2" t="s">
        <v>2</v>
      </c>
      <c r="C2" t="s">
        <v>3</v>
      </c>
      <c r="D2" t="s">
        <v>4</v>
      </c>
      <c r="E2" t="s">
        <v>5</v>
      </c>
    </row>
    <row r="3" spans="1:6">
      <c r="A3" s="1">
        <v>41520</v>
      </c>
      <c r="B3" s="3">
        <v>50</v>
      </c>
      <c r="C3" s="3">
        <v>47.5</v>
      </c>
      <c r="D3">
        <v>10</v>
      </c>
      <c r="E3">
        <f>(B3-C3)</f>
        <v>2.5</v>
      </c>
      <c r="F3">
        <f>B3*D3</f>
        <v>500</v>
      </c>
    </row>
    <row r="4" spans="1:6">
      <c r="A4" s="1">
        <v>41527</v>
      </c>
      <c r="B4" s="3">
        <v>47.5</v>
      </c>
      <c r="C4" s="3">
        <v>34.200000000000003</v>
      </c>
      <c r="D4">
        <v>1</v>
      </c>
      <c r="E4">
        <f t="shared" ref="E4:E9" si="0">(B4-C4)</f>
        <v>13.299999999999997</v>
      </c>
      <c r="F4">
        <f t="shared" ref="F4:F9" si="1">B4*D4</f>
        <v>47.5</v>
      </c>
    </row>
    <row r="5" spans="1:6">
      <c r="A5" s="1">
        <v>41534</v>
      </c>
      <c r="B5" s="3">
        <v>34.200000000000003</v>
      </c>
      <c r="C5" s="3">
        <v>37.28</v>
      </c>
      <c r="D5">
        <v>-4</v>
      </c>
      <c r="E5">
        <f t="shared" si="0"/>
        <v>-3.0799999999999983</v>
      </c>
      <c r="F5">
        <f t="shared" si="1"/>
        <v>-136.80000000000001</v>
      </c>
    </row>
    <row r="6" spans="1:6">
      <c r="A6" s="1">
        <v>41541</v>
      </c>
      <c r="B6" s="3">
        <v>37.28</v>
      </c>
      <c r="C6" s="3">
        <v>39.51</v>
      </c>
      <c r="D6">
        <v>0</v>
      </c>
      <c r="E6">
        <f t="shared" si="0"/>
        <v>-2.2299999999999969</v>
      </c>
      <c r="F6">
        <f t="shared" si="1"/>
        <v>0</v>
      </c>
    </row>
    <row r="7" spans="1:6">
      <c r="A7" s="1">
        <v>41549</v>
      </c>
      <c r="B7" s="3">
        <v>39.51</v>
      </c>
      <c r="C7" s="3">
        <v>48.28</v>
      </c>
      <c r="D7">
        <v>0</v>
      </c>
      <c r="E7">
        <f t="shared" si="0"/>
        <v>-8.7700000000000031</v>
      </c>
      <c r="F7">
        <f t="shared" si="1"/>
        <v>0</v>
      </c>
    </row>
    <row r="8" spans="1:6">
      <c r="A8" s="1">
        <v>41556</v>
      </c>
      <c r="B8" s="3">
        <v>48.28</v>
      </c>
      <c r="C8" s="3">
        <v>50.69</v>
      </c>
      <c r="D8">
        <v>0</v>
      </c>
      <c r="E8">
        <f t="shared" si="0"/>
        <v>-2.4099999999999966</v>
      </c>
      <c r="F8">
        <f t="shared" si="1"/>
        <v>0</v>
      </c>
    </row>
    <row r="9" spans="1:6">
      <c r="A9" s="1">
        <v>41562</v>
      </c>
      <c r="B9" s="3">
        <v>50.69</v>
      </c>
      <c r="C9" s="3">
        <v>50.69</v>
      </c>
      <c r="D9">
        <v>0</v>
      </c>
      <c r="E9">
        <f t="shared" si="0"/>
        <v>0</v>
      </c>
      <c r="F9">
        <f t="shared" si="1"/>
        <v>0</v>
      </c>
    </row>
    <row r="10" spans="1:6">
      <c r="A10" s="1"/>
      <c r="B10" s="3"/>
      <c r="C10" s="3"/>
    </row>
    <row r="14" spans="1:6">
      <c r="A14" t="s">
        <v>56</v>
      </c>
      <c r="C14" t="s">
        <v>59</v>
      </c>
    </row>
    <row r="15" spans="1:6">
      <c r="A15" t="s">
        <v>91</v>
      </c>
      <c r="C15" t="s">
        <v>107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F13" sqref="F13"/>
    </sheetView>
  </sheetViews>
  <sheetFormatPr defaultRowHeight="15"/>
  <sheetData>
    <row r="1" spans="1:6" ht="21">
      <c r="A1" s="13" t="s">
        <v>16</v>
      </c>
      <c r="B1" s="13"/>
      <c r="C1" s="13"/>
      <c r="D1" s="13"/>
      <c r="E1" s="13"/>
      <c r="F1" s="13"/>
    </row>
    <row r="2" spans="1:6">
      <c r="A2" t="s">
        <v>1</v>
      </c>
      <c r="B2" t="s">
        <v>2</v>
      </c>
      <c r="C2" t="s">
        <v>3</v>
      </c>
      <c r="D2" t="s">
        <v>4</v>
      </c>
      <c r="E2" t="s">
        <v>5</v>
      </c>
    </row>
    <row r="3" spans="1:6">
      <c r="A3" s="1">
        <v>41521</v>
      </c>
      <c r="B3" s="3">
        <v>75</v>
      </c>
      <c r="C3" s="3">
        <v>70.5</v>
      </c>
      <c r="D3">
        <v>9</v>
      </c>
      <c r="E3">
        <f>(B3-C3)</f>
        <v>4.5</v>
      </c>
      <c r="F3">
        <f>B3*D3</f>
        <v>675</v>
      </c>
    </row>
    <row r="4" spans="1:6">
      <c r="A4" s="1">
        <v>41528</v>
      </c>
      <c r="B4" s="3">
        <v>70.5</v>
      </c>
      <c r="C4" s="3">
        <v>65.92</v>
      </c>
      <c r="D4">
        <v>41</v>
      </c>
      <c r="E4">
        <f t="shared" ref="E4:E9" si="0">(B4-C4)</f>
        <v>4.5799999999999983</v>
      </c>
      <c r="F4">
        <f t="shared" ref="F4:F9" si="1">B4*D4</f>
        <v>2890.5</v>
      </c>
    </row>
    <row r="5" spans="1:6">
      <c r="A5" s="1">
        <v>41535</v>
      </c>
      <c r="B5" s="3">
        <v>65.92</v>
      </c>
      <c r="C5" s="3">
        <v>59.33</v>
      </c>
      <c r="D5">
        <v>-31</v>
      </c>
      <c r="E5">
        <f t="shared" si="0"/>
        <v>6.5900000000000034</v>
      </c>
      <c r="F5">
        <f t="shared" si="1"/>
        <v>-2043.52</v>
      </c>
    </row>
    <row r="6" spans="1:6">
      <c r="A6" s="1">
        <v>41542</v>
      </c>
      <c r="B6" s="3">
        <v>59.33</v>
      </c>
      <c r="C6" s="3">
        <v>64.67</v>
      </c>
      <c r="D6">
        <v>3</v>
      </c>
      <c r="E6">
        <f t="shared" si="0"/>
        <v>-5.3400000000000034</v>
      </c>
      <c r="F6">
        <f t="shared" si="1"/>
        <v>177.99</v>
      </c>
    </row>
    <row r="7" spans="1:6">
      <c r="A7" s="1">
        <v>41549</v>
      </c>
      <c r="B7" s="3">
        <v>64.67</v>
      </c>
      <c r="C7" s="3">
        <v>77.19</v>
      </c>
      <c r="D7">
        <v>0</v>
      </c>
      <c r="E7">
        <f t="shared" si="0"/>
        <v>-12.519999999999996</v>
      </c>
      <c r="F7">
        <f t="shared" si="1"/>
        <v>0</v>
      </c>
    </row>
    <row r="8" spans="1:6">
      <c r="A8" s="1">
        <v>41556</v>
      </c>
      <c r="B8" s="3">
        <v>77.19</v>
      </c>
      <c r="C8" s="3">
        <v>81.05</v>
      </c>
      <c r="D8">
        <v>0</v>
      </c>
      <c r="E8">
        <f t="shared" si="0"/>
        <v>-3.8599999999999994</v>
      </c>
      <c r="F8">
        <f t="shared" si="1"/>
        <v>0</v>
      </c>
    </row>
    <row r="9" spans="1:6">
      <c r="A9" s="1">
        <v>41563</v>
      </c>
      <c r="B9" s="3">
        <v>81.05</v>
      </c>
      <c r="C9" s="3">
        <v>81.05</v>
      </c>
      <c r="D9">
        <v>0</v>
      </c>
      <c r="E9">
        <f t="shared" si="0"/>
        <v>0</v>
      </c>
      <c r="F9">
        <f t="shared" si="1"/>
        <v>0</v>
      </c>
    </row>
    <row r="10" spans="1:6">
      <c r="A10" s="1"/>
      <c r="B10" s="3"/>
      <c r="C10" s="3"/>
    </row>
    <row r="14" spans="1:6">
      <c r="A14" t="s">
        <v>56</v>
      </c>
      <c r="C14" t="s">
        <v>58</v>
      </c>
    </row>
    <row r="15" spans="1:6">
      <c r="A15" t="s">
        <v>91</v>
      </c>
      <c r="C15" t="s">
        <v>106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F12" sqref="F12"/>
    </sheetView>
  </sheetViews>
  <sheetFormatPr defaultRowHeight="15"/>
  <sheetData>
    <row r="1" spans="1:6" ht="21">
      <c r="A1" s="13" t="s">
        <v>10</v>
      </c>
      <c r="B1" s="13"/>
      <c r="C1" s="13"/>
      <c r="D1" s="13"/>
      <c r="E1" s="13"/>
      <c r="F1" s="13"/>
    </row>
    <row r="2" spans="1:6">
      <c r="A2" t="s">
        <v>1</v>
      </c>
      <c r="B2" t="s">
        <v>2</v>
      </c>
      <c r="C2" t="s">
        <v>3</v>
      </c>
      <c r="D2" t="s">
        <v>4</v>
      </c>
      <c r="E2" t="s">
        <v>5</v>
      </c>
    </row>
    <row r="3" spans="1:6">
      <c r="A3" s="1">
        <v>41521</v>
      </c>
      <c r="B3" s="3">
        <v>60</v>
      </c>
      <c r="C3" s="3">
        <v>64.8</v>
      </c>
      <c r="D3">
        <v>55</v>
      </c>
      <c r="E3">
        <f t="shared" ref="E3:E9" si="0">(C3-B3)</f>
        <v>4.7999999999999972</v>
      </c>
      <c r="F3">
        <f>B3*D3</f>
        <v>3300</v>
      </c>
    </row>
    <row r="4" spans="1:6">
      <c r="A4" s="1">
        <v>41528</v>
      </c>
      <c r="B4" s="3">
        <v>64.8</v>
      </c>
      <c r="C4" s="3">
        <v>60.26</v>
      </c>
      <c r="D4">
        <v>0</v>
      </c>
      <c r="E4">
        <f t="shared" si="0"/>
        <v>-4.5399999999999991</v>
      </c>
      <c r="F4">
        <f t="shared" ref="F4:F9" si="1">B4*D4</f>
        <v>0</v>
      </c>
    </row>
    <row r="5" spans="1:6">
      <c r="A5" s="1">
        <v>41535</v>
      </c>
      <c r="B5" s="3">
        <v>60.26</v>
      </c>
      <c r="C5" s="3">
        <v>69.790000000000006</v>
      </c>
      <c r="D5">
        <v>0</v>
      </c>
      <c r="E5">
        <f t="shared" si="0"/>
        <v>9.5300000000000082</v>
      </c>
      <c r="F5">
        <f t="shared" si="1"/>
        <v>0</v>
      </c>
    </row>
    <row r="6" spans="1:6">
      <c r="A6" s="1">
        <v>41542</v>
      </c>
      <c r="B6" s="3">
        <v>69.790000000000006</v>
      </c>
      <c r="C6" s="3">
        <v>64.209999999999994</v>
      </c>
      <c r="D6">
        <v>-8</v>
      </c>
      <c r="E6">
        <f t="shared" si="0"/>
        <v>-5.5800000000000125</v>
      </c>
      <c r="F6">
        <f t="shared" si="1"/>
        <v>-558.32000000000005</v>
      </c>
    </row>
    <row r="7" spans="1:6">
      <c r="A7" s="1">
        <v>41549</v>
      </c>
      <c r="B7" s="3">
        <v>64.209999999999994</v>
      </c>
      <c r="C7" s="3">
        <v>81.34</v>
      </c>
      <c r="D7">
        <v>45</v>
      </c>
      <c r="E7">
        <f t="shared" si="0"/>
        <v>17.13000000000001</v>
      </c>
      <c r="F7">
        <f t="shared" si="1"/>
        <v>2889.45</v>
      </c>
    </row>
    <row r="8" spans="1:6">
      <c r="A8" s="1">
        <v>41556</v>
      </c>
      <c r="B8" s="3">
        <v>81.34</v>
      </c>
      <c r="C8" s="3">
        <v>74.02</v>
      </c>
      <c r="D8">
        <v>-46</v>
      </c>
      <c r="E8">
        <f t="shared" si="0"/>
        <v>-7.3200000000000074</v>
      </c>
      <c r="F8">
        <f t="shared" si="1"/>
        <v>-3741.6400000000003</v>
      </c>
    </row>
    <row r="9" spans="1:6">
      <c r="A9" s="1">
        <v>41563</v>
      </c>
      <c r="B9" s="3">
        <v>74.02</v>
      </c>
      <c r="C9" s="3">
        <v>74.02</v>
      </c>
      <c r="D9">
        <v>0</v>
      </c>
      <c r="E9">
        <f t="shared" si="0"/>
        <v>0</v>
      </c>
      <c r="F9">
        <f t="shared" si="1"/>
        <v>0</v>
      </c>
    </row>
    <row r="10" spans="1:6">
      <c r="A10" s="1"/>
      <c r="B10" s="3"/>
      <c r="C10" s="3"/>
    </row>
    <row r="14" spans="1:6">
      <c r="A14" t="s">
        <v>56</v>
      </c>
      <c r="C14" t="s">
        <v>57</v>
      </c>
    </row>
    <row r="15" spans="1:6">
      <c r="A15" t="s">
        <v>91</v>
      </c>
      <c r="C15" t="s">
        <v>105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A7" sqref="A7"/>
    </sheetView>
  </sheetViews>
  <sheetFormatPr defaultRowHeight="15"/>
  <cols>
    <col min="5" max="5" width="9.5703125" customWidth="1"/>
    <col min="6" max="6" width="22.85546875" customWidth="1"/>
  </cols>
  <sheetData>
    <row r="1" spans="1:6" ht="21">
      <c r="A1" s="13" t="s">
        <v>17</v>
      </c>
      <c r="B1" s="13"/>
      <c r="C1" s="13"/>
      <c r="D1" s="13"/>
      <c r="E1" s="13"/>
      <c r="F1" s="13"/>
    </row>
    <row r="2" spans="1:6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7</v>
      </c>
    </row>
    <row r="3" spans="1:6">
      <c r="A3" s="1">
        <v>41521</v>
      </c>
      <c r="B3" s="3">
        <v>50</v>
      </c>
      <c r="C3" s="3">
        <v>52.5</v>
      </c>
      <c r="D3">
        <v>23</v>
      </c>
      <c r="E3">
        <f t="shared" ref="E3:E9" si="0">(C3-B3)</f>
        <v>2.5</v>
      </c>
      <c r="F3">
        <f>B3*D3</f>
        <v>1150</v>
      </c>
    </row>
    <row r="4" spans="1:6">
      <c r="A4" s="1">
        <v>41528</v>
      </c>
      <c r="B4" s="3">
        <v>52.5</v>
      </c>
      <c r="C4" s="3">
        <v>112.35</v>
      </c>
      <c r="D4">
        <v>6</v>
      </c>
      <c r="E4">
        <f t="shared" si="0"/>
        <v>59.849999999999994</v>
      </c>
      <c r="F4">
        <f t="shared" ref="F4:F9" si="1">B4*D4</f>
        <v>315</v>
      </c>
    </row>
    <row r="5" spans="1:6">
      <c r="A5" s="1">
        <v>41535</v>
      </c>
      <c r="B5" s="3">
        <v>112.35</v>
      </c>
      <c r="C5" s="3">
        <v>104.49</v>
      </c>
      <c r="D5">
        <v>-6</v>
      </c>
      <c r="E5">
        <f t="shared" si="0"/>
        <v>-7.8599999999999994</v>
      </c>
      <c r="F5">
        <f t="shared" si="1"/>
        <v>-674.09999999999991</v>
      </c>
    </row>
    <row r="6" spans="1:6">
      <c r="A6" s="1">
        <v>41542</v>
      </c>
      <c r="B6" s="3">
        <v>104.49</v>
      </c>
      <c r="C6" s="3">
        <v>112.84</v>
      </c>
      <c r="D6">
        <v>1</v>
      </c>
      <c r="E6">
        <f t="shared" si="0"/>
        <v>8.3500000000000085</v>
      </c>
      <c r="F6">
        <f t="shared" si="1"/>
        <v>104.49</v>
      </c>
    </row>
    <row r="7" spans="1:6">
      <c r="A7" s="1">
        <v>41549</v>
      </c>
      <c r="B7" s="3">
        <v>112.84</v>
      </c>
      <c r="C7" s="3">
        <v>129.74</v>
      </c>
      <c r="D7">
        <v>0</v>
      </c>
      <c r="E7">
        <f t="shared" si="0"/>
        <v>16.900000000000006</v>
      </c>
      <c r="F7">
        <f t="shared" si="1"/>
        <v>0</v>
      </c>
    </row>
    <row r="8" spans="1:6">
      <c r="A8" s="1">
        <v>41556</v>
      </c>
      <c r="B8" s="3">
        <v>129.74</v>
      </c>
      <c r="C8" s="3">
        <v>141.41999999999999</v>
      </c>
      <c r="D8">
        <v>10</v>
      </c>
      <c r="E8">
        <f t="shared" si="0"/>
        <v>11.679999999999978</v>
      </c>
      <c r="F8">
        <f t="shared" si="1"/>
        <v>1297.4000000000001</v>
      </c>
    </row>
    <row r="9" spans="1:6">
      <c r="A9" s="1">
        <v>41563</v>
      </c>
      <c r="B9" s="3">
        <v>141.41999999999999</v>
      </c>
      <c r="C9" s="3">
        <v>141.41999999999999</v>
      </c>
      <c r="D9">
        <v>0</v>
      </c>
      <c r="E9">
        <f t="shared" si="0"/>
        <v>0</v>
      </c>
      <c r="F9">
        <f t="shared" si="1"/>
        <v>0</v>
      </c>
    </row>
    <row r="10" spans="1:6">
      <c r="A10" s="1"/>
      <c r="B10" s="3"/>
      <c r="C10" s="3"/>
    </row>
    <row r="14" spans="1:6">
      <c r="A14" t="s">
        <v>56</v>
      </c>
      <c r="C14" t="s">
        <v>60</v>
      </c>
    </row>
    <row r="15" spans="1:6">
      <c r="A15" t="s">
        <v>96</v>
      </c>
      <c r="C15" t="s">
        <v>104</v>
      </c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A9" sqref="A9"/>
    </sheetView>
  </sheetViews>
  <sheetFormatPr defaultRowHeight="15"/>
  <cols>
    <col min="6" max="6" width="21.85546875" customWidth="1"/>
  </cols>
  <sheetData>
    <row r="1" spans="1:6" ht="21">
      <c r="A1" s="13" t="s">
        <v>18</v>
      </c>
      <c r="B1" s="13"/>
      <c r="C1" s="13"/>
      <c r="D1" s="13"/>
      <c r="E1" s="13"/>
      <c r="F1" s="13"/>
    </row>
    <row r="2" spans="1:6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7</v>
      </c>
    </row>
    <row r="3" spans="1:6">
      <c r="A3" s="1">
        <v>41521</v>
      </c>
      <c r="B3" s="3">
        <v>75</v>
      </c>
      <c r="C3" s="3">
        <v>69</v>
      </c>
      <c r="D3">
        <v>5</v>
      </c>
      <c r="E3">
        <f t="shared" ref="E3:E9" si="0">(C3-B3)</f>
        <v>-6</v>
      </c>
      <c r="F3">
        <f>B3*D3</f>
        <v>375</v>
      </c>
    </row>
    <row r="4" spans="1:6">
      <c r="A4" s="1">
        <v>41528</v>
      </c>
      <c r="B4" s="3">
        <v>69</v>
      </c>
      <c r="C4" s="3">
        <v>63.93</v>
      </c>
      <c r="D4">
        <v>14</v>
      </c>
      <c r="E4">
        <f t="shared" si="0"/>
        <v>-5.07</v>
      </c>
      <c r="F4">
        <f t="shared" ref="F4:F9" si="1">B4*D4</f>
        <v>966</v>
      </c>
    </row>
    <row r="5" spans="1:6">
      <c r="A5" s="1">
        <v>41535</v>
      </c>
      <c r="B5" s="3">
        <v>63.93</v>
      </c>
      <c r="C5" s="3">
        <v>58.81</v>
      </c>
      <c r="D5">
        <v>-10</v>
      </c>
      <c r="E5">
        <f t="shared" si="0"/>
        <v>-5.1199999999999974</v>
      </c>
      <c r="F5">
        <f t="shared" si="1"/>
        <v>-639.29999999999995</v>
      </c>
    </row>
    <row r="6" spans="1:6">
      <c r="A6" s="1">
        <v>41542</v>
      </c>
      <c r="B6" s="3">
        <v>58.81</v>
      </c>
      <c r="C6" s="3">
        <v>63.52</v>
      </c>
      <c r="D6">
        <v>1</v>
      </c>
      <c r="E6">
        <f t="shared" si="0"/>
        <v>4.7100000000000009</v>
      </c>
      <c r="F6">
        <f t="shared" si="1"/>
        <v>58.81</v>
      </c>
    </row>
    <row r="7" spans="1:6">
      <c r="A7" s="1">
        <v>41549</v>
      </c>
      <c r="B7" s="3">
        <v>63.52</v>
      </c>
      <c r="C7" s="3">
        <v>71.97</v>
      </c>
      <c r="D7">
        <v>0</v>
      </c>
      <c r="E7">
        <f t="shared" si="0"/>
        <v>8.4499999999999957</v>
      </c>
      <c r="F7">
        <f t="shared" si="1"/>
        <v>0</v>
      </c>
    </row>
    <row r="8" spans="1:6">
      <c r="A8" s="1">
        <v>41556</v>
      </c>
      <c r="B8" s="3">
        <v>71.97</v>
      </c>
      <c r="C8" s="3">
        <v>75.56</v>
      </c>
      <c r="D8">
        <v>0</v>
      </c>
      <c r="E8">
        <f t="shared" si="0"/>
        <v>3.5900000000000034</v>
      </c>
      <c r="F8">
        <f t="shared" si="1"/>
        <v>0</v>
      </c>
    </row>
    <row r="9" spans="1:6">
      <c r="A9" s="1">
        <v>41563</v>
      </c>
      <c r="B9" s="3">
        <v>75.56</v>
      </c>
      <c r="C9" s="3">
        <v>75.56</v>
      </c>
      <c r="D9">
        <v>0</v>
      </c>
      <c r="E9">
        <f t="shared" si="0"/>
        <v>0</v>
      </c>
      <c r="F9">
        <f t="shared" si="1"/>
        <v>0</v>
      </c>
    </row>
    <row r="10" spans="1:6">
      <c r="A10" s="1"/>
      <c r="B10" s="3"/>
      <c r="C10" s="3"/>
    </row>
    <row r="14" spans="1:6">
      <c r="A14" t="s">
        <v>61</v>
      </c>
      <c r="C14" t="s">
        <v>62</v>
      </c>
    </row>
    <row r="15" spans="1:6">
      <c r="A15" t="s">
        <v>91</v>
      </c>
      <c r="C15" t="s">
        <v>103</v>
      </c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G11" sqref="G11"/>
    </sheetView>
  </sheetViews>
  <sheetFormatPr defaultRowHeight="15"/>
  <cols>
    <col min="6" max="6" width="22.7109375" customWidth="1"/>
  </cols>
  <sheetData>
    <row r="1" spans="1:6" ht="21">
      <c r="A1" s="13" t="s">
        <v>20</v>
      </c>
      <c r="B1" s="13"/>
      <c r="C1" s="13"/>
      <c r="D1" s="13"/>
      <c r="E1" s="13"/>
      <c r="F1" s="13"/>
    </row>
    <row r="2" spans="1:6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7</v>
      </c>
    </row>
    <row r="3" spans="1:6">
      <c r="A3" s="1">
        <v>41521</v>
      </c>
      <c r="B3" s="3">
        <v>60</v>
      </c>
      <c r="C3" s="3">
        <v>55.8</v>
      </c>
      <c r="D3">
        <v>7</v>
      </c>
      <c r="E3">
        <f t="shared" ref="E3:E9" si="0">(C3-B3)</f>
        <v>-4.2000000000000028</v>
      </c>
      <c r="F3">
        <f>B3*D3</f>
        <v>420</v>
      </c>
    </row>
    <row r="4" spans="1:6">
      <c r="A4" s="1">
        <v>41528</v>
      </c>
      <c r="B4" s="3">
        <v>55.8</v>
      </c>
      <c r="C4" s="3">
        <v>51.34</v>
      </c>
      <c r="D4">
        <v>0</v>
      </c>
      <c r="E4">
        <f t="shared" si="0"/>
        <v>-4.4599999999999937</v>
      </c>
      <c r="F4">
        <f t="shared" ref="F4:F9" si="1">B4*D4</f>
        <v>0</v>
      </c>
    </row>
    <row r="5" spans="1:6">
      <c r="A5" s="1">
        <v>41535</v>
      </c>
      <c r="B5" s="3">
        <v>51.34</v>
      </c>
      <c r="C5" s="3">
        <v>71.97</v>
      </c>
      <c r="D5">
        <v>0</v>
      </c>
      <c r="E5">
        <f t="shared" si="0"/>
        <v>20.629999999999995</v>
      </c>
      <c r="F5">
        <f t="shared" si="1"/>
        <v>0</v>
      </c>
    </row>
    <row r="6" spans="1:6">
      <c r="A6" s="1">
        <v>41542</v>
      </c>
      <c r="B6" s="3">
        <v>71.97</v>
      </c>
      <c r="C6" s="3">
        <v>76.28</v>
      </c>
      <c r="D6">
        <v>0</v>
      </c>
      <c r="E6">
        <f t="shared" si="0"/>
        <v>4.3100000000000023</v>
      </c>
      <c r="F6">
        <f t="shared" si="1"/>
        <v>0</v>
      </c>
    </row>
    <row r="7" spans="1:6">
      <c r="A7" s="1">
        <v>41549</v>
      </c>
      <c r="B7" s="3">
        <v>76.28</v>
      </c>
      <c r="C7" s="3">
        <v>97.15</v>
      </c>
      <c r="D7">
        <v>93</v>
      </c>
      <c r="E7">
        <f t="shared" si="0"/>
        <v>20.870000000000005</v>
      </c>
      <c r="F7">
        <f t="shared" si="1"/>
        <v>7094.04</v>
      </c>
    </row>
    <row r="8" spans="1:6">
      <c r="A8" s="1">
        <v>41556</v>
      </c>
      <c r="B8" s="3">
        <v>97.15</v>
      </c>
      <c r="C8" s="3">
        <v>102.01</v>
      </c>
      <c r="D8">
        <v>0</v>
      </c>
      <c r="E8">
        <f t="shared" si="0"/>
        <v>4.8599999999999994</v>
      </c>
      <c r="F8">
        <f t="shared" si="1"/>
        <v>0</v>
      </c>
    </row>
    <row r="9" spans="1:6">
      <c r="A9" s="1">
        <v>41563</v>
      </c>
      <c r="B9" s="3">
        <v>102.01</v>
      </c>
      <c r="C9" s="3">
        <v>102.01</v>
      </c>
      <c r="D9">
        <v>0</v>
      </c>
      <c r="E9">
        <f t="shared" si="0"/>
        <v>0</v>
      </c>
      <c r="F9">
        <f t="shared" si="1"/>
        <v>0</v>
      </c>
    </row>
    <row r="10" spans="1:6">
      <c r="A10" s="1"/>
      <c r="B10" s="3"/>
      <c r="C10" s="3"/>
    </row>
    <row r="14" spans="1:6">
      <c r="A14" t="s">
        <v>61</v>
      </c>
      <c r="C14" t="s">
        <v>63</v>
      </c>
    </row>
    <row r="15" spans="1:6">
      <c r="A15" t="s">
        <v>91</v>
      </c>
      <c r="C15" t="s">
        <v>102</v>
      </c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A6" sqref="A6"/>
    </sheetView>
  </sheetViews>
  <sheetFormatPr defaultRowHeight="15"/>
  <cols>
    <col min="6" max="6" width="21.42578125" customWidth="1"/>
  </cols>
  <sheetData>
    <row r="1" spans="1:6" ht="21">
      <c r="A1" s="13" t="s">
        <v>19</v>
      </c>
      <c r="B1" s="13"/>
      <c r="C1" s="13"/>
      <c r="D1" s="13"/>
      <c r="E1" s="13"/>
      <c r="F1" s="13"/>
    </row>
    <row r="2" spans="1:6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7</v>
      </c>
    </row>
    <row r="3" spans="1:6">
      <c r="A3" s="1">
        <v>41521</v>
      </c>
      <c r="B3" s="3">
        <v>30</v>
      </c>
      <c r="C3" s="3">
        <v>31.8</v>
      </c>
      <c r="D3">
        <v>24</v>
      </c>
      <c r="E3">
        <f t="shared" ref="E3:E9" si="0">(C3-B3)</f>
        <v>1.8000000000000007</v>
      </c>
      <c r="F3">
        <f>B3*D3</f>
        <v>720</v>
      </c>
    </row>
    <row r="4" spans="1:6">
      <c r="A4" s="1">
        <v>41528</v>
      </c>
      <c r="B4" s="3">
        <v>31.8</v>
      </c>
      <c r="C4" s="3">
        <v>33.71</v>
      </c>
      <c r="D4">
        <v>6</v>
      </c>
      <c r="E4">
        <f t="shared" si="0"/>
        <v>1.9100000000000001</v>
      </c>
      <c r="F4">
        <f t="shared" ref="F4:F9" si="1">B4*D4</f>
        <v>190.8</v>
      </c>
    </row>
    <row r="5" spans="1:6">
      <c r="A5" s="1">
        <v>41535</v>
      </c>
      <c r="B5" s="3">
        <v>33.71</v>
      </c>
      <c r="C5" s="3">
        <v>37.08</v>
      </c>
      <c r="D5">
        <v>40</v>
      </c>
      <c r="E5">
        <f t="shared" si="0"/>
        <v>3.3699999999999974</v>
      </c>
      <c r="F5">
        <f t="shared" si="1"/>
        <v>1348.4</v>
      </c>
    </row>
    <row r="6" spans="1:6">
      <c r="A6" s="1">
        <v>41542</v>
      </c>
      <c r="B6" s="3">
        <v>37.08</v>
      </c>
      <c r="C6" s="3">
        <v>33.74</v>
      </c>
      <c r="D6">
        <v>-13</v>
      </c>
      <c r="E6">
        <f t="shared" si="0"/>
        <v>-3.3399999999999963</v>
      </c>
      <c r="F6">
        <f t="shared" si="1"/>
        <v>-482.03999999999996</v>
      </c>
    </row>
    <row r="7" spans="1:6">
      <c r="A7" s="1">
        <v>41549</v>
      </c>
      <c r="B7" s="3">
        <v>33.74</v>
      </c>
      <c r="C7" s="3">
        <v>40.700000000000003</v>
      </c>
      <c r="D7">
        <v>-10</v>
      </c>
      <c r="E7">
        <f t="shared" si="0"/>
        <v>6.9600000000000009</v>
      </c>
      <c r="F7">
        <f t="shared" si="1"/>
        <v>-337.40000000000003</v>
      </c>
    </row>
    <row r="8" spans="1:6">
      <c r="A8" s="1">
        <v>41556</v>
      </c>
      <c r="B8" s="3">
        <v>40.700000000000003</v>
      </c>
      <c r="C8" s="3">
        <v>44.78</v>
      </c>
      <c r="D8">
        <v>11</v>
      </c>
      <c r="E8">
        <f t="shared" si="0"/>
        <v>4.0799999999999983</v>
      </c>
      <c r="F8">
        <f t="shared" si="1"/>
        <v>447.70000000000005</v>
      </c>
    </row>
    <row r="9" spans="1:6">
      <c r="A9" s="1">
        <v>41563</v>
      </c>
      <c r="B9" s="3">
        <v>44.78</v>
      </c>
      <c r="C9" s="3">
        <v>44.78</v>
      </c>
      <c r="D9">
        <v>0</v>
      </c>
      <c r="E9">
        <f t="shared" si="0"/>
        <v>0</v>
      </c>
      <c r="F9">
        <f t="shared" si="1"/>
        <v>0</v>
      </c>
    </row>
    <row r="10" spans="1:6">
      <c r="A10" s="1"/>
      <c r="B10" s="3"/>
      <c r="C10" s="3"/>
    </row>
    <row r="13" spans="1:6">
      <c r="A13" t="s">
        <v>91</v>
      </c>
      <c r="C13" t="s">
        <v>101</v>
      </c>
    </row>
  </sheetData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G10" sqref="G10"/>
    </sheetView>
  </sheetViews>
  <sheetFormatPr defaultRowHeight="15"/>
  <cols>
    <col min="6" max="6" width="21.7109375" customWidth="1"/>
  </cols>
  <sheetData>
    <row r="1" spans="1:6" ht="21">
      <c r="A1" s="13" t="s">
        <v>11</v>
      </c>
      <c r="B1" s="13"/>
      <c r="C1" s="13"/>
      <c r="D1" s="13"/>
      <c r="E1" s="13"/>
      <c r="F1" s="13"/>
    </row>
    <row r="2" spans="1:6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7</v>
      </c>
    </row>
    <row r="3" spans="1:6">
      <c r="A3" s="1">
        <v>41521</v>
      </c>
      <c r="B3" s="3">
        <v>75</v>
      </c>
      <c r="C3" s="3">
        <v>78</v>
      </c>
      <c r="D3">
        <v>21</v>
      </c>
      <c r="E3">
        <f t="shared" ref="E3:E9" si="0">(C3-B3)</f>
        <v>3</v>
      </c>
      <c r="F3">
        <f>B3*D3</f>
        <v>1575</v>
      </c>
    </row>
    <row r="4" spans="1:6">
      <c r="A4" s="1">
        <v>41528</v>
      </c>
      <c r="B4" s="3">
        <v>78</v>
      </c>
      <c r="C4" s="3">
        <v>74.099999999999994</v>
      </c>
      <c r="D4">
        <v>1</v>
      </c>
      <c r="E4">
        <f t="shared" si="0"/>
        <v>-3.9000000000000057</v>
      </c>
      <c r="F4">
        <f t="shared" ref="F4:F9" si="1">B4*D4</f>
        <v>78</v>
      </c>
    </row>
    <row r="5" spans="1:6">
      <c r="A5" s="1">
        <v>41535</v>
      </c>
      <c r="B5" s="3">
        <v>74.099999999999994</v>
      </c>
      <c r="C5" s="3">
        <v>104.04</v>
      </c>
      <c r="D5">
        <v>2</v>
      </c>
      <c r="E5">
        <f t="shared" si="0"/>
        <v>29.940000000000012</v>
      </c>
      <c r="F5">
        <f t="shared" si="1"/>
        <v>148.19999999999999</v>
      </c>
    </row>
    <row r="6" spans="1:6">
      <c r="A6" s="1">
        <v>41542</v>
      </c>
      <c r="B6" s="3">
        <v>104.04</v>
      </c>
      <c r="C6" s="3">
        <v>114.44</v>
      </c>
      <c r="D6">
        <v>4</v>
      </c>
      <c r="E6">
        <f t="shared" si="0"/>
        <v>10.399999999999991</v>
      </c>
      <c r="F6">
        <f t="shared" si="1"/>
        <v>416.16</v>
      </c>
    </row>
    <row r="7" spans="1:6">
      <c r="A7" s="1">
        <v>41549</v>
      </c>
      <c r="B7" s="3">
        <v>114.44</v>
      </c>
      <c r="C7" s="3">
        <v>112.28</v>
      </c>
      <c r="D7">
        <v>-8</v>
      </c>
      <c r="E7">
        <f t="shared" si="0"/>
        <v>-2.1599999999999966</v>
      </c>
      <c r="F7">
        <f t="shared" si="1"/>
        <v>-915.52</v>
      </c>
    </row>
    <row r="8" spans="1:6">
      <c r="A8" s="1">
        <v>41556</v>
      </c>
      <c r="B8" s="3">
        <v>112.28</v>
      </c>
      <c r="C8" s="3">
        <v>117.9</v>
      </c>
      <c r="D8">
        <v>0</v>
      </c>
      <c r="E8">
        <f t="shared" si="0"/>
        <v>5.6200000000000045</v>
      </c>
      <c r="F8">
        <f t="shared" si="1"/>
        <v>0</v>
      </c>
    </row>
    <row r="9" spans="1:6">
      <c r="A9" s="1">
        <v>41563</v>
      </c>
      <c r="B9" s="3">
        <v>117.9</v>
      </c>
      <c r="C9" s="3">
        <v>117.9</v>
      </c>
      <c r="D9">
        <v>0</v>
      </c>
      <c r="E9">
        <f t="shared" si="0"/>
        <v>0</v>
      </c>
      <c r="F9">
        <f t="shared" si="1"/>
        <v>0</v>
      </c>
    </row>
    <row r="10" spans="1:6">
      <c r="A10" s="1"/>
      <c r="B10" s="3"/>
      <c r="C10" s="3"/>
    </row>
    <row r="14" spans="1:6">
      <c r="A14" t="s">
        <v>56</v>
      </c>
      <c r="C14" s="6" t="s">
        <v>100</v>
      </c>
    </row>
    <row r="15" spans="1:6">
      <c r="A15" t="s">
        <v>91</v>
      </c>
      <c r="C15" t="s">
        <v>99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Corporation Overview</vt:lpstr>
      <vt:lpstr>Logicktech</vt:lpstr>
      <vt:lpstr>Hound Hotel</vt:lpstr>
      <vt:lpstr>Grayson's Hockey Shop</vt:lpstr>
      <vt:lpstr>iTech360</vt:lpstr>
      <vt:lpstr>Pet Palace</vt:lpstr>
      <vt:lpstr>Sriman's Shack of Stuff</vt:lpstr>
      <vt:lpstr>Tiger's Groceries</vt:lpstr>
      <vt:lpstr>Mouthinator</vt:lpstr>
      <vt:lpstr>Bookology</vt:lpstr>
      <vt:lpstr>Chemco</vt:lpstr>
      <vt:lpstr>A-Mart</vt:lpstr>
      <vt:lpstr>Riya's Rippling Ruffles</vt:lpstr>
      <vt:lpstr>Kool Kicks</vt:lpstr>
      <vt:lpstr>Galaxy</vt:lpstr>
      <vt:lpstr>Stockbroker Report</vt:lpstr>
    </vt:vector>
  </TitlesOfParts>
  <Company>Wake County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adrake</dc:creator>
  <cp:lastModifiedBy>adrake</cp:lastModifiedBy>
  <cp:lastPrinted>2013-09-18T14:59:37Z</cp:lastPrinted>
  <dcterms:created xsi:type="dcterms:W3CDTF">2013-09-08T22:09:26Z</dcterms:created>
  <dcterms:modified xsi:type="dcterms:W3CDTF">2013-10-16T16:46:28Z</dcterms:modified>
</cp:coreProperties>
</file>