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15150" windowHeight="8070" firstSheet="11" activeTab="16"/>
  </bookViews>
  <sheets>
    <sheet name="Corporation Overview" sheetId="1" r:id="rId1"/>
    <sheet name="Speeder" sheetId="2" r:id="rId2"/>
    <sheet name="Mango Media Machines" sheetId="3" r:id="rId3"/>
    <sheet name="Soccer Divas" sheetId="4" r:id="rId4"/>
    <sheet name="Rose Petals, Inc." sheetId="5" r:id="rId5"/>
    <sheet name="Candlelight Suites" sheetId="6" r:id="rId6"/>
    <sheet name="Philip's Airways" sheetId="7" r:id="rId7"/>
    <sheet name="Cherrilime" sheetId="8" r:id="rId8"/>
    <sheet name="Triangle Grocery Store" sheetId="9" r:id="rId9"/>
    <sheet name="Ashley's Toys" sheetId="10" r:id="rId10"/>
    <sheet name="Bolt Airlines" sheetId="11" r:id="rId11"/>
    <sheet name="Dollar Hollar" sheetId="12" r:id="rId12"/>
    <sheet name="Toys 4 Kids" sheetId="13" r:id="rId13"/>
    <sheet name="One for the Book" sheetId="14" r:id="rId14"/>
    <sheet name="Trading Card Shack" sheetId="15" r:id="rId15"/>
    <sheet name="Computers by Pros, Inc." sheetId="16" r:id="rId16"/>
    <sheet name="Stockbroker Records 9-10" sheetId="17" r:id="rId17"/>
  </sheets>
  <calcPr calcId="125725"/>
</workbook>
</file>

<file path=xl/calcChain.xml><?xml version="1.0" encoding="utf-8"?>
<calcChain xmlns="http://schemas.openxmlformats.org/spreadsheetml/2006/main">
  <c r="O16" i="1"/>
  <c r="O15"/>
  <c r="O14"/>
  <c r="O13"/>
  <c r="O12"/>
  <c r="O11"/>
  <c r="O10"/>
  <c r="O9"/>
  <c r="O8"/>
  <c r="O7"/>
  <c r="O6"/>
  <c r="O5"/>
  <c r="O4"/>
  <c r="O3"/>
  <c r="O2"/>
  <c r="D11" i="2" l="1"/>
  <c r="M13" i="1"/>
  <c r="M8"/>
  <c r="M9"/>
  <c r="M12"/>
  <c r="M4"/>
  <c r="M11"/>
  <c r="M16"/>
  <c r="M5"/>
  <c r="M3"/>
  <c r="M7"/>
  <c r="M2"/>
  <c r="M15"/>
  <c r="M10"/>
  <c r="M14"/>
  <c r="M6"/>
  <c r="K16"/>
  <c r="K14"/>
  <c r="K13"/>
  <c r="K12"/>
  <c r="K11"/>
  <c r="K10"/>
  <c r="K9"/>
  <c r="K8"/>
  <c r="K6"/>
  <c r="K4"/>
  <c r="K15"/>
  <c r="K3"/>
  <c r="K2"/>
  <c r="K7"/>
  <c r="K5"/>
  <c r="P66" i="17"/>
  <c r="O66"/>
  <c r="N66"/>
  <c r="M66"/>
  <c r="L66"/>
  <c r="K66"/>
  <c r="J66"/>
  <c r="I66"/>
  <c r="H66"/>
  <c r="G66"/>
  <c r="F66"/>
  <c r="E66"/>
  <c r="D66"/>
  <c r="C66"/>
  <c r="B66"/>
  <c r="I14" i="1"/>
  <c r="I15"/>
  <c r="I16"/>
  <c r="I13"/>
  <c r="I12"/>
  <c r="I11"/>
  <c r="I10"/>
  <c r="I9"/>
  <c r="I8"/>
  <c r="I7"/>
  <c r="I6"/>
  <c r="I5"/>
  <c r="I4"/>
  <c r="I3"/>
  <c r="I2"/>
  <c r="P49" i="17"/>
  <c r="O49"/>
  <c r="N49"/>
  <c r="M49"/>
  <c r="L49"/>
  <c r="K49"/>
  <c r="J49"/>
  <c r="I49"/>
  <c r="H49"/>
  <c r="G49"/>
  <c r="F49"/>
  <c r="E49"/>
  <c r="D49"/>
  <c r="C49"/>
  <c r="B49"/>
  <c r="J17"/>
  <c r="I17"/>
  <c r="B17"/>
  <c r="G17"/>
  <c r="K17"/>
  <c r="L17"/>
  <c r="C17"/>
  <c r="H17"/>
  <c r="M17"/>
  <c r="N17"/>
  <c r="D17"/>
  <c r="O17"/>
  <c r="P17"/>
  <c r="E9" i="6"/>
  <c r="E8"/>
  <c r="E7"/>
  <c r="E6"/>
  <c r="E5"/>
  <c r="E4"/>
  <c r="E3"/>
  <c r="F15" i="1"/>
  <c r="G15" s="1"/>
  <c r="F9"/>
  <c r="F2"/>
  <c r="G2" s="1"/>
  <c r="F3"/>
  <c r="D3"/>
  <c r="D6"/>
  <c r="F6" s="1"/>
  <c r="G6" s="1"/>
  <c r="D16"/>
  <c r="F16" s="1"/>
  <c r="G16" s="1"/>
  <c r="D2"/>
  <c r="D15"/>
  <c r="D7"/>
  <c r="F7" s="1"/>
  <c r="D8"/>
  <c r="F8" s="1"/>
  <c r="D9"/>
  <c r="D5"/>
  <c r="F5" s="1"/>
  <c r="D10"/>
  <c r="F10" s="1"/>
  <c r="D11"/>
  <c r="F11" s="1"/>
  <c r="D4"/>
  <c r="F4" s="1"/>
  <c r="D12"/>
  <c r="F12" s="1"/>
  <c r="D13"/>
  <c r="F13" s="1"/>
  <c r="D14"/>
  <c r="F14" s="1"/>
  <c r="G14" s="1"/>
  <c r="P32" i="17"/>
  <c r="O32"/>
  <c r="N32"/>
  <c r="M32"/>
  <c r="L32"/>
  <c r="K32"/>
  <c r="J32"/>
  <c r="I32"/>
  <c r="H32"/>
  <c r="G32"/>
  <c r="F32"/>
  <c r="E32"/>
  <c r="D32"/>
  <c r="C32"/>
  <c r="B32"/>
  <c r="E9" i="5"/>
  <c r="E8"/>
  <c r="E7"/>
  <c r="E6"/>
  <c r="E5"/>
  <c r="E4"/>
  <c r="E3"/>
  <c r="E9" i="8"/>
  <c r="E8"/>
  <c r="E7"/>
  <c r="E6"/>
  <c r="E5"/>
  <c r="E4"/>
  <c r="E3"/>
  <c r="E9" i="12"/>
  <c r="E8"/>
  <c r="E7"/>
  <c r="E6"/>
  <c r="E5"/>
  <c r="E4"/>
  <c r="E3"/>
  <c r="E9" i="14"/>
  <c r="E8"/>
  <c r="E7"/>
  <c r="E6"/>
  <c r="E5"/>
  <c r="E4"/>
  <c r="E3"/>
  <c r="E9" i="13"/>
  <c r="E8"/>
  <c r="E7"/>
  <c r="E6"/>
  <c r="E5"/>
  <c r="E4"/>
  <c r="E3"/>
  <c r="E9" i="7"/>
  <c r="E8"/>
  <c r="E7"/>
  <c r="E6"/>
  <c r="E5"/>
  <c r="E4"/>
  <c r="E3"/>
  <c r="E9" i="4"/>
  <c r="E8"/>
  <c r="E7"/>
  <c r="E6"/>
  <c r="E5"/>
  <c r="E4"/>
  <c r="E3"/>
  <c r="E9" i="10"/>
  <c r="E8"/>
  <c r="E7"/>
  <c r="E6"/>
  <c r="E5"/>
  <c r="E4"/>
  <c r="E3"/>
  <c r="E9" i="11"/>
  <c r="E8"/>
  <c r="E7"/>
  <c r="E6"/>
  <c r="E5"/>
  <c r="E4"/>
  <c r="E3"/>
  <c r="E9" i="9"/>
  <c r="E8"/>
  <c r="E7"/>
  <c r="E6"/>
  <c r="E5"/>
  <c r="E4"/>
  <c r="E3"/>
  <c r="E9" i="15"/>
  <c r="E8"/>
  <c r="E7"/>
  <c r="E6"/>
  <c r="E5"/>
  <c r="E4"/>
  <c r="E3"/>
  <c r="E9" i="3"/>
  <c r="E8"/>
  <c r="E7"/>
  <c r="E6"/>
  <c r="E5"/>
  <c r="E4"/>
  <c r="E3"/>
  <c r="E9" i="16"/>
  <c r="E8"/>
  <c r="E7"/>
  <c r="E6"/>
  <c r="E5"/>
  <c r="E4"/>
  <c r="E3"/>
  <c r="F9" l="1"/>
  <c r="F8"/>
  <c r="F7"/>
  <c r="F6"/>
  <c r="F5"/>
  <c r="F4"/>
  <c r="F3"/>
  <c r="F9" i="15"/>
  <c r="F8"/>
  <c r="F7"/>
  <c r="F6"/>
  <c r="F5"/>
  <c r="F4"/>
  <c r="F3"/>
  <c r="F9" i="14"/>
  <c r="F8"/>
  <c r="F7"/>
  <c r="F6"/>
  <c r="F5"/>
  <c r="F4"/>
  <c r="F3"/>
  <c r="F9" i="13"/>
  <c r="F8"/>
  <c r="F7"/>
  <c r="F6"/>
  <c r="F5"/>
  <c r="F4"/>
  <c r="F3"/>
  <c r="F9" i="12"/>
  <c r="F8"/>
  <c r="F7"/>
  <c r="F6"/>
  <c r="F5"/>
  <c r="F4"/>
  <c r="F3"/>
  <c r="F9" i="11"/>
  <c r="F8"/>
  <c r="F7"/>
  <c r="F6"/>
  <c r="F5"/>
  <c r="F4"/>
  <c r="F3"/>
  <c r="F9" i="10"/>
  <c r="F8"/>
  <c r="F7"/>
  <c r="F6"/>
  <c r="F5"/>
  <c r="F4"/>
  <c r="F3"/>
  <c r="F9" i="9"/>
  <c r="F8"/>
  <c r="F7"/>
  <c r="F6"/>
  <c r="F5"/>
  <c r="F4"/>
  <c r="F3"/>
  <c r="F9" i="8"/>
  <c r="F8"/>
  <c r="F7"/>
  <c r="F6"/>
  <c r="F5"/>
  <c r="F4"/>
  <c r="F3"/>
  <c r="F9" i="7"/>
  <c r="F8"/>
  <c r="F7"/>
  <c r="F6"/>
  <c r="F5"/>
  <c r="F4"/>
  <c r="F3"/>
  <c r="F9" i="6"/>
  <c r="F8"/>
  <c r="F7"/>
  <c r="F6"/>
  <c r="F5"/>
  <c r="F4"/>
  <c r="F3"/>
  <c r="F9" i="5"/>
  <c r="F8"/>
  <c r="F7"/>
  <c r="F6"/>
  <c r="F5"/>
  <c r="F4"/>
  <c r="F3"/>
  <c r="F9" i="4"/>
  <c r="F8"/>
  <c r="F7"/>
  <c r="F6"/>
  <c r="F5"/>
  <c r="F4"/>
  <c r="F3"/>
  <c r="F9" i="3"/>
  <c r="F8"/>
  <c r="F7"/>
  <c r="F6"/>
  <c r="F5"/>
  <c r="F4"/>
  <c r="F3"/>
  <c r="F10" i="2"/>
  <c r="F9"/>
  <c r="F8"/>
  <c r="F7"/>
  <c r="F6"/>
  <c r="F5"/>
  <c r="F4"/>
  <c r="E10"/>
  <c r="E9"/>
  <c r="E8"/>
  <c r="E7"/>
  <c r="E6"/>
  <c r="E5"/>
  <c r="E4"/>
  <c r="F3"/>
  <c r="E3"/>
  <c r="F11" l="1"/>
</calcChain>
</file>

<file path=xl/sharedStrings.xml><?xml version="1.0" encoding="utf-8"?>
<sst xmlns="http://schemas.openxmlformats.org/spreadsheetml/2006/main" count="364" uniqueCount="107">
  <si>
    <t>Corporation</t>
  </si>
  <si>
    <t>Speeder</t>
  </si>
  <si>
    <t>Mango Media Machines</t>
  </si>
  <si>
    <t>Soccer Divas</t>
  </si>
  <si>
    <t>Philip's Airways</t>
  </si>
  <si>
    <t>Cherrilime</t>
  </si>
  <si>
    <t>Triangle Grocery Store</t>
  </si>
  <si>
    <t>Bolt Airlines</t>
  </si>
  <si>
    <t>Dollar Hollar</t>
  </si>
  <si>
    <t>Toys 4 Kids</t>
  </si>
  <si>
    <t>One for the Book</t>
  </si>
  <si>
    <t>Trading Card Shack</t>
  </si>
  <si>
    <t>Date</t>
  </si>
  <si>
    <t>Open</t>
  </si>
  <si>
    <t>Close</t>
  </si>
  <si>
    <t>Volume</t>
  </si>
  <si>
    <t>Gain/Loss</t>
  </si>
  <si>
    <t>Rose Petals, Inc.</t>
  </si>
  <si>
    <t>Ashley's Toys</t>
  </si>
  <si>
    <t>Computers by Pros, Inc</t>
  </si>
  <si>
    <t>Daily Investment Total</t>
  </si>
  <si>
    <t>Daily Investment Totals</t>
  </si>
  <si>
    <t>Candlelight Suites</t>
  </si>
  <si>
    <t>Initial Selling Price</t>
  </si>
  <si>
    <t>Shares sold 9/3</t>
  </si>
  <si>
    <t>Akhil G.</t>
  </si>
  <si>
    <t>Emma</t>
  </si>
  <si>
    <t>Katie Y.</t>
  </si>
  <si>
    <t>Thibault</t>
  </si>
  <si>
    <t>Philip</t>
  </si>
  <si>
    <t>Vishal</t>
  </si>
  <si>
    <t>Montana</t>
  </si>
  <si>
    <t>Ashley C</t>
  </si>
  <si>
    <t>Gracie</t>
  </si>
  <si>
    <t>Chahaana</t>
  </si>
  <si>
    <t>Danh</t>
  </si>
  <si>
    <t>Lynn</t>
  </si>
  <si>
    <t>Purchases 9-10</t>
  </si>
  <si>
    <t>Anika</t>
  </si>
  <si>
    <t>Purchases 9-3</t>
  </si>
  <si>
    <t>MMM</t>
  </si>
  <si>
    <t>TGS</t>
  </si>
  <si>
    <t>PAW</t>
  </si>
  <si>
    <t>CHL</t>
  </si>
  <si>
    <t>CLS</t>
  </si>
  <si>
    <t>BAL</t>
  </si>
  <si>
    <t>OFB</t>
  </si>
  <si>
    <t>TCS</t>
  </si>
  <si>
    <t>CBP</t>
  </si>
  <si>
    <t>RPI</t>
  </si>
  <si>
    <t>SDI</t>
  </si>
  <si>
    <t>SPD</t>
  </si>
  <si>
    <t>DHI</t>
  </si>
  <si>
    <t>TFK</t>
  </si>
  <si>
    <t>ATS</t>
  </si>
  <si>
    <t>Price on 9/10</t>
  </si>
  <si>
    <t>Shares Sold 9/10</t>
  </si>
  <si>
    <t>Total</t>
  </si>
  <si>
    <t>Candlelight Suites (CLS)</t>
  </si>
  <si>
    <t>Bolt Airlines (BAL)</t>
  </si>
  <si>
    <t>Speeder (SPD)</t>
  </si>
  <si>
    <t>Philip's Airways (PAW)</t>
  </si>
  <si>
    <t>Mango Media Machines (MMM)</t>
  </si>
  <si>
    <t>Trading Card Shack (TCS)</t>
  </si>
  <si>
    <t>Rose Petals Inc. (RPI)</t>
  </si>
  <si>
    <t>Cherrilime (CHL)</t>
  </si>
  <si>
    <t>Soccer Divas (SDI)</t>
  </si>
  <si>
    <t>Triangle Grocery Store (TGS)</t>
  </si>
  <si>
    <t>Ashley's Toys (ATS)</t>
  </si>
  <si>
    <t>One for the Book (OFB)</t>
  </si>
  <si>
    <t>Toys 4 Kids (TFK)</t>
  </si>
  <si>
    <t>Dollar Hollar (DHI)</t>
  </si>
  <si>
    <t>Computers by Pros (CBP)</t>
  </si>
  <si>
    <t>Week 4 Dividends</t>
  </si>
  <si>
    <t>per share</t>
  </si>
  <si>
    <t>9.83 per share</t>
  </si>
  <si>
    <t>Price on 9/17</t>
  </si>
  <si>
    <t>Price AFTER Fate Effects</t>
  </si>
  <si>
    <t>Shares Sold 9/17</t>
  </si>
  <si>
    <t>Connor</t>
  </si>
  <si>
    <t>Derek</t>
  </si>
  <si>
    <t>Totals</t>
  </si>
  <si>
    <t>Oct. 4, 2013</t>
  </si>
  <si>
    <t>Sept. 17, 2013</t>
  </si>
  <si>
    <t>Close Price</t>
  </si>
  <si>
    <t>Oct. 7, 2013</t>
  </si>
  <si>
    <t>Close 10/4</t>
  </si>
  <si>
    <t>ranking fate</t>
  </si>
  <si>
    <t>shares sold 10/4</t>
  </si>
  <si>
    <t>Week 7 Dividends</t>
  </si>
  <si>
    <t>7.37 per share</t>
  </si>
  <si>
    <t>3.46 per share</t>
  </si>
  <si>
    <t>6.09 per share</t>
  </si>
  <si>
    <t>2.70 per share</t>
  </si>
  <si>
    <t>6.85 per share</t>
  </si>
  <si>
    <t>9.44 per share</t>
  </si>
  <si>
    <t>7.11 per share</t>
  </si>
  <si>
    <t>3.03 per share</t>
  </si>
  <si>
    <t>10.30 per share</t>
  </si>
  <si>
    <t>5.90 [per share</t>
  </si>
  <si>
    <t>3.34 per share</t>
  </si>
  <si>
    <t>13.20 per share</t>
  </si>
  <si>
    <t>4.99 per share</t>
  </si>
  <si>
    <t>6.05 per share</t>
  </si>
  <si>
    <t>5.96 per share</t>
  </si>
  <si>
    <t>Final Price 10/8</t>
  </si>
  <si>
    <t>#Sold10/8</t>
  </si>
</sst>
</file>

<file path=xl/styles.xml><?xml version="1.0" encoding="utf-8"?>
<styleSheet xmlns="http://schemas.openxmlformats.org/spreadsheetml/2006/main">
  <numFmts count="3">
    <numFmt numFmtId="6" formatCode="&quot;$&quot;#,##0_);[Red]\(&quot;$&quot;#,##0\)"/>
    <numFmt numFmtId="8" formatCode="&quot;$&quot;#,##0.00_);[Red]\(&quot;$&quot;#,##0.00\)"/>
    <numFmt numFmtId="164" formatCode="&quot;$&quot;#,##0.00"/>
  </numFmts>
  <fonts count="6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6" tint="-0.249977111117893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2" borderId="0" xfId="0" applyFill="1"/>
    <xf numFmtId="16" fontId="0" fillId="0" borderId="0" xfId="0" applyNumberFormat="1"/>
    <xf numFmtId="0" fontId="0" fillId="0" borderId="0" xfId="0" applyAlignment="1">
      <alignment horizontal="center"/>
    </xf>
    <xf numFmtId="0" fontId="0" fillId="0" borderId="0" xfId="0" applyFill="1" applyBorder="1" applyAlignment="1"/>
    <xf numFmtId="0" fontId="0" fillId="0" borderId="1" xfId="0" applyFill="1" applyBorder="1" applyAlignment="1"/>
    <xf numFmtId="164" fontId="0" fillId="0" borderId="0" xfId="0" applyNumberFormat="1"/>
    <xf numFmtId="6" fontId="0" fillId="0" borderId="0" xfId="0" applyNumberFormat="1"/>
    <xf numFmtId="8" fontId="0" fillId="0" borderId="0" xfId="0" applyNumberFormat="1"/>
    <xf numFmtId="0" fontId="0" fillId="0" borderId="0" xfId="0" applyNumberFormat="1"/>
    <xf numFmtId="0" fontId="0" fillId="3" borderId="0" xfId="0" applyFill="1"/>
    <xf numFmtId="164" fontId="4" fillId="0" borderId="0" xfId="0" applyNumberFormat="1" applyFont="1"/>
    <xf numFmtId="0" fontId="0" fillId="4" borderId="0" xfId="0" applyFill="1"/>
    <xf numFmtId="0" fontId="0" fillId="5" borderId="0" xfId="0" applyFill="1"/>
    <xf numFmtId="164" fontId="0" fillId="6" borderId="0" xfId="0" applyNumberFormat="1" applyFill="1"/>
    <xf numFmtId="0" fontId="0" fillId="6" borderId="0" xfId="0" applyFill="1"/>
    <xf numFmtId="164" fontId="5" fillId="0" borderId="0" xfId="0" applyNumberFormat="1" applyFont="1"/>
    <xf numFmtId="164" fontId="0" fillId="0" borderId="0" xfId="0" applyNumberFormat="1" applyFont="1"/>
    <xf numFmtId="0" fontId="0" fillId="0" borderId="0" xfId="0" applyFill="1"/>
    <xf numFmtId="164" fontId="0" fillId="0" borderId="0" xfId="0" applyNumberFormat="1" applyFill="1" applyBorder="1" applyAlignment="1"/>
    <xf numFmtId="164" fontId="0" fillId="0" borderId="1" xfId="0" applyNumberFormat="1" applyFill="1" applyBorder="1" applyAlignment="1"/>
    <xf numFmtId="0" fontId="3" fillId="7" borderId="2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3" fillId="7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workbookViewId="0">
      <selection activeCell="R8" sqref="R8"/>
    </sheetView>
  </sheetViews>
  <sheetFormatPr defaultRowHeight="15"/>
  <cols>
    <col min="1" max="1" width="23.140625" customWidth="1"/>
    <col min="2" max="2" width="7.42578125" customWidth="1"/>
    <col min="3" max="3" width="7.28515625" customWidth="1"/>
    <col min="4" max="4" width="9.28515625" customWidth="1"/>
    <col min="5" max="5" width="8.5703125" customWidth="1"/>
    <col min="6" max="6" width="8.42578125" customWidth="1"/>
    <col min="7" max="7" width="9.5703125" customWidth="1"/>
    <col min="8" max="8" width="7.7109375" customWidth="1"/>
    <col min="10" max="10" width="7.28515625" customWidth="1"/>
    <col min="15" max="15" width="14.7109375" customWidth="1"/>
  </cols>
  <sheetData>
    <row r="1" spans="1:15">
      <c r="A1" s="1" t="s">
        <v>0</v>
      </c>
      <c r="B1" s="12" t="s">
        <v>23</v>
      </c>
      <c r="C1" s="12" t="s">
        <v>24</v>
      </c>
      <c r="D1" s="14" t="s">
        <v>55</v>
      </c>
      <c r="E1" s="15" t="s">
        <v>56</v>
      </c>
      <c r="F1" s="15" t="s">
        <v>76</v>
      </c>
      <c r="G1" s="15" t="s">
        <v>77</v>
      </c>
      <c r="H1" s="15" t="s">
        <v>78</v>
      </c>
      <c r="I1" s="15" t="s">
        <v>84</v>
      </c>
      <c r="J1" s="21" t="s">
        <v>88</v>
      </c>
      <c r="K1" s="21"/>
      <c r="L1" s="21" t="s">
        <v>87</v>
      </c>
      <c r="M1" s="21" t="s">
        <v>86</v>
      </c>
      <c r="N1" s="24" t="s">
        <v>106</v>
      </c>
      <c r="O1" s="24" t="s">
        <v>105</v>
      </c>
    </row>
    <row r="2" spans="1:15">
      <c r="A2" s="13" t="s">
        <v>61</v>
      </c>
      <c r="B2" s="6">
        <v>100</v>
      </c>
      <c r="C2">
        <v>29</v>
      </c>
      <c r="D2" s="6">
        <f>B2-(B2*0.03)</f>
        <v>97</v>
      </c>
      <c r="E2">
        <v>34</v>
      </c>
      <c r="F2" s="17">
        <f>D2+(D2*0.07)</f>
        <v>103.79</v>
      </c>
      <c r="G2" s="11">
        <f>F2-(F2*0.1)</f>
        <v>93.411000000000001</v>
      </c>
      <c r="H2">
        <v>39</v>
      </c>
      <c r="I2" s="6">
        <f>G2+(G2*0.1)</f>
        <v>102.7521</v>
      </c>
      <c r="J2" s="4">
        <v>-25</v>
      </c>
      <c r="K2" s="19">
        <f>I2-(I2*0.1)</f>
        <v>92.476889999999997</v>
      </c>
      <c r="L2" s="4">
        <v>5</v>
      </c>
      <c r="M2" s="19">
        <f>K2+11</f>
        <v>103.47689</v>
      </c>
      <c r="N2">
        <v>0</v>
      </c>
      <c r="O2" s="6">
        <f>M2+(M2*0.05)</f>
        <v>108.6507345</v>
      </c>
    </row>
    <row r="3" spans="1:15">
      <c r="A3" s="13" t="s">
        <v>58</v>
      </c>
      <c r="B3" s="6">
        <v>75</v>
      </c>
      <c r="C3">
        <v>0</v>
      </c>
      <c r="D3" s="6">
        <f>B3-(B3*0.1)</f>
        <v>67.5</v>
      </c>
      <c r="E3">
        <v>56</v>
      </c>
      <c r="F3" s="6">
        <f>D3+(D3*0.1)</f>
        <v>74.25</v>
      </c>
      <c r="H3">
        <v>21</v>
      </c>
      <c r="I3" s="6">
        <f>F3+(F3*0.09)</f>
        <v>80.932500000000005</v>
      </c>
      <c r="J3" s="4">
        <v>-5</v>
      </c>
      <c r="K3" s="19">
        <f>I3-(I3*0.09)</f>
        <v>73.648575000000008</v>
      </c>
      <c r="L3" s="4">
        <v>7</v>
      </c>
      <c r="M3" s="19">
        <f>K3+9</f>
        <v>82.648575000000008</v>
      </c>
      <c r="N3">
        <v>0</v>
      </c>
      <c r="O3" s="6">
        <f>M3+(M3*0.05)</f>
        <v>86.781003750000011</v>
      </c>
    </row>
    <row r="4" spans="1:15">
      <c r="A4" s="13" t="s">
        <v>69</v>
      </c>
      <c r="B4" s="6">
        <v>35</v>
      </c>
      <c r="C4">
        <v>20</v>
      </c>
      <c r="D4" s="6">
        <f>B4-(B4*0.06)</f>
        <v>32.9</v>
      </c>
      <c r="E4">
        <v>6</v>
      </c>
      <c r="F4" s="17">
        <f>D4-(D4*0.07)</f>
        <v>30.596999999999998</v>
      </c>
      <c r="H4">
        <v>11</v>
      </c>
      <c r="I4" s="6">
        <f>F4+(F4*0.08)</f>
        <v>33.044759999999997</v>
      </c>
      <c r="J4" s="4">
        <v>0</v>
      </c>
      <c r="K4" s="19">
        <f>I4+(I4*0.09)</f>
        <v>36.018788399999998</v>
      </c>
      <c r="L4" s="4">
        <v>11</v>
      </c>
      <c r="M4" s="19">
        <f>K4+5</f>
        <v>41.018788399999998</v>
      </c>
      <c r="N4">
        <v>0</v>
      </c>
      <c r="O4" s="6">
        <f>M4+(M4*0.05)</f>
        <v>43.069727819999997</v>
      </c>
    </row>
    <row r="5" spans="1:15">
      <c r="A5" s="13" t="s">
        <v>66</v>
      </c>
      <c r="B5" s="6">
        <v>60</v>
      </c>
      <c r="C5">
        <v>40</v>
      </c>
      <c r="D5" s="6">
        <f>B5+(B5*0.04)</f>
        <v>62.4</v>
      </c>
      <c r="E5">
        <v>18</v>
      </c>
      <c r="F5" s="17">
        <f>D5-(D5*0.04)</f>
        <v>59.903999999999996</v>
      </c>
      <c r="H5">
        <v>7</v>
      </c>
      <c r="I5" s="6">
        <f>F5+(F5*0.07)</f>
        <v>64.097279999999998</v>
      </c>
      <c r="J5" s="4">
        <v>5</v>
      </c>
      <c r="K5" s="19">
        <f>I5+(I5*0.1)</f>
        <v>70.507007999999999</v>
      </c>
      <c r="L5" s="4">
        <v>8</v>
      </c>
      <c r="M5" s="19">
        <f>K5+8</f>
        <v>78.507007999999999</v>
      </c>
      <c r="N5">
        <v>0</v>
      </c>
      <c r="O5" s="6">
        <f>M5+(M5*0.05)</f>
        <v>82.432358399999998</v>
      </c>
    </row>
    <row r="6" spans="1:15">
      <c r="A6" s="13" t="s">
        <v>59</v>
      </c>
      <c r="B6" s="6">
        <v>100</v>
      </c>
      <c r="C6">
        <v>61</v>
      </c>
      <c r="D6" s="6">
        <f>B6+(B6*0.06)</f>
        <v>106</v>
      </c>
      <c r="E6">
        <v>39</v>
      </c>
      <c r="F6" s="17">
        <f>D6+(D6*0.09)+20</f>
        <v>135.54</v>
      </c>
      <c r="G6" s="11">
        <f>F6-(F6*0.1)</f>
        <v>121.98599999999999</v>
      </c>
      <c r="H6">
        <v>4</v>
      </c>
      <c r="I6" s="6">
        <f>G6+(G6*0.06)</f>
        <v>129.30516</v>
      </c>
      <c r="J6" s="4">
        <v>0</v>
      </c>
      <c r="K6" s="19">
        <f>I6+(I6*0.09)</f>
        <v>140.9426244</v>
      </c>
      <c r="L6" s="4">
        <v>1</v>
      </c>
      <c r="M6" s="19">
        <f>K6+15</f>
        <v>155.9426244</v>
      </c>
      <c r="N6">
        <v>0</v>
      </c>
      <c r="O6" s="6">
        <f>M6+(M6*0.05)</f>
        <v>163.73975562000001</v>
      </c>
    </row>
    <row r="7" spans="1:15">
      <c r="A7" s="13" t="s">
        <v>63</v>
      </c>
      <c r="B7" s="6">
        <v>60</v>
      </c>
      <c r="C7">
        <v>74</v>
      </c>
      <c r="D7" s="6">
        <f>B7+(B7*0.08)</f>
        <v>64.8</v>
      </c>
      <c r="E7">
        <v>24</v>
      </c>
      <c r="F7" s="17">
        <f>D7+(D7*0.05)</f>
        <v>68.039999999999992</v>
      </c>
      <c r="H7">
        <v>0</v>
      </c>
      <c r="I7" s="6">
        <f t="shared" ref="I7:I13" si="0">F7+(F7*0.05)</f>
        <v>71.441999999999993</v>
      </c>
      <c r="J7" s="4">
        <v>-25</v>
      </c>
      <c r="K7" s="19">
        <f>I7-(I7*0.1)</f>
        <v>64.297799999999995</v>
      </c>
      <c r="L7" s="4">
        <v>6</v>
      </c>
      <c r="M7" s="19">
        <f>K7+10</f>
        <v>74.297799999999995</v>
      </c>
      <c r="N7">
        <v>0</v>
      </c>
      <c r="O7" s="6">
        <f>M7+(M7*0.05)</f>
        <v>78.012689999999992</v>
      </c>
    </row>
    <row r="8" spans="1:15">
      <c r="A8" s="13" t="s">
        <v>64</v>
      </c>
      <c r="B8" s="6">
        <v>30</v>
      </c>
      <c r="C8">
        <v>0</v>
      </c>
      <c r="D8" s="6">
        <f>B8-(B8*0.09)</f>
        <v>27.3</v>
      </c>
      <c r="E8">
        <v>23</v>
      </c>
      <c r="F8" s="17">
        <f>D8+(D8*0.04)</f>
        <v>28.391999999999999</v>
      </c>
      <c r="H8">
        <v>0</v>
      </c>
      <c r="I8" s="6">
        <f t="shared" si="0"/>
        <v>29.811599999999999</v>
      </c>
      <c r="J8" s="4">
        <v>0</v>
      </c>
      <c r="K8" s="19">
        <f t="shared" ref="K8:K14" si="1">I8+(I8*0.09)</f>
        <v>32.494644000000001</v>
      </c>
      <c r="L8" s="4">
        <v>14</v>
      </c>
      <c r="M8" s="19">
        <f>K8+2</f>
        <v>34.494644000000001</v>
      </c>
      <c r="N8">
        <v>0</v>
      </c>
      <c r="O8" s="6">
        <f>M8+(M8*0.05)</f>
        <v>36.219376199999999</v>
      </c>
    </row>
    <row r="9" spans="1:15">
      <c r="A9" s="13" t="s">
        <v>65</v>
      </c>
      <c r="B9" s="6">
        <v>75</v>
      </c>
      <c r="C9">
        <v>12</v>
      </c>
      <c r="D9" s="6">
        <f>B9-(B9*0.08)</f>
        <v>69</v>
      </c>
      <c r="E9">
        <v>21</v>
      </c>
      <c r="F9" s="17">
        <f>D9+(D9*0.03)</f>
        <v>71.069999999999993</v>
      </c>
      <c r="H9">
        <v>0</v>
      </c>
      <c r="I9" s="6">
        <f t="shared" si="0"/>
        <v>74.623499999999993</v>
      </c>
      <c r="J9" s="4">
        <v>0</v>
      </c>
      <c r="K9" s="19">
        <f t="shared" si="1"/>
        <v>81.339614999999995</v>
      </c>
      <c r="L9" s="4">
        <v>13</v>
      </c>
      <c r="M9" s="19">
        <f>K9+3</f>
        <v>84.339614999999995</v>
      </c>
      <c r="N9">
        <v>0</v>
      </c>
      <c r="O9" s="6">
        <f>M9+(M9*0.05)</f>
        <v>88.55659575</v>
      </c>
    </row>
    <row r="10" spans="1:15">
      <c r="A10" s="13" t="s">
        <v>67</v>
      </c>
      <c r="B10" s="6">
        <v>30</v>
      </c>
      <c r="C10">
        <v>73</v>
      </c>
      <c r="D10" s="6">
        <f>B10+(B10*0.07)</f>
        <v>32.1</v>
      </c>
      <c r="E10">
        <v>14</v>
      </c>
      <c r="F10" s="17">
        <f>D10-(D10*0.05)</f>
        <v>30.495000000000001</v>
      </c>
      <c r="H10">
        <v>0</v>
      </c>
      <c r="I10" s="6">
        <f t="shared" si="0"/>
        <v>32.019750000000002</v>
      </c>
      <c r="J10" s="4">
        <v>0</v>
      </c>
      <c r="K10" s="19">
        <f t="shared" si="1"/>
        <v>34.9015275</v>
      </c>
      <c r="L10" s="4">
        <v>3</v>
      </c>
      <c r="M10" s="19">
        <f>K10+13</f>
        <v>47.9015275</v>
      </c>
      <c r="N10">
        <v>0</v>
      </c>
      <c r="O10" s="6">
        <f>M10+(M10*0.05)</f>
        <v>50.296603875000002</v>
      </c>
    </row>
    <row r="11" spans="1:15">
      <c r="A11" s="13" t="s">
        <v>68</v>
      </c>
      <c r="B11" s="6">
        <v>60</v>
      </c>
      <c r="C11">
        <v>45</v>
      </c>
      <c r="D11" s="6">
        <f>B11+(B11*0.05)</f>
        <v>63</v>
      </c>
      <c r="E11">
        <v>10</v>
      </c>
      <c r="F11" s="17">
        <f>D11-(D11*0.06)</f>
        <v>59.22</v>
      </c>
      <c r="H11">
        <v>0</v>
      </c>
      <c r="I11" s="6">
        <f t="shared" si="0"/>
        <v>62.180999999999997</v>
      </c>
      <c r="J11" s="4">
        <v>0</v>
      </c>
      <c r="K11" s="19">
        <f t="shared" si="1"/>
        <v>67.777289999999994</v>
      </c>
      <c r="L11" s="4">
        <v>10</v>
      </c>
      <c r="M11" s="19">
        <f>K11+6</f>
        <v>73.777289999999994</v>
      </c>
      <c r="N11">
        <v>0</v>
      </c>
      <c r="O11" s="6">
        <f>M11+(M11*0.05)</f>
        <v>77.466154499999988</v>
      </c>
    </row>
    <row r="12" spans="1:15">
      <c r="A12" s="13" t="s">
        <v>70</v>
      </c>
      <c r="B12" s="6">
        <v>60</v>
      </c>
      <c r="C12">
        <v>29</v>
      </c>
      <c r="D12" s="6">
        <f>B12-(B12*0.04)</f>
        <v>57.6</v>
      </c>
      <c r="E12">
        <v>5</v>
      </c>
      <c r="F12" s="17">
        <f>D12-(D12*0.08)</f>
        <v>52.992000000000004</v>
      </c>
      <c r="H12">
        <v>0</v>
      </c>
      <c r="I12" s="6">
        <f t="shared" si="0"/>
        <v>55.641600000000004</v>
      </c>
      <c r="J12" s="4">
        <v>0</v>
      </c>
      <c r="K12" s="19">
        <f t="shared" si="1"/>
        <v>60.649344000000006</v>
      </c>
      <c r="L12" s="4">
        <v>12</v>
      </c>
      <c r="M12" s="19">
        <f>K12+4</f>
        <v>64.649344000000013</v>
      </c>
      <c r="N12">
        <v>0</v>
      </c>
      <c r="O12" s="6">
        <f>M12+(M12*0.05)</f>
        <v>67.881811200000016</v>
      </c>
    </row>
    <row r="13" spans="1:15">
      <c r="A13" s="13" t="s">
        <v>71</v>
      </c>
      <c r="B13" s="6">
        <v>60</v>
      </c>
      <c r="C13">
        <v>16</v>
      </c>
      <c r="D13" s="6">
        <f>B13-(B13*0.07)</f>
        <v>55.8</v>
      </c>
      <c r="E13">
        <v>5</v>
      </c>
      <c r="F13" s="17">
        <f>D13-(D13*0.09)</f>
        <v>50.777999999999999</v>
      </c>
      <c r="H13">
        <v>0</v>
      </c>
      <c r="I13" s="6">
        <f t="shared" si="0"/>
        <v>53.316899999999997</v>
      </c>
      <c r="J13" s="4">
        <v>0</v>
      </c>
      <c r="K13" s="19">
        <f t="shared" si="1"/>
        <v>58.115420999999998</v>
      </c>
      <c r="L13" s="4">
        <v>15</v>
      </c>
      <c r="M13" s="19">
        <f>K13+1</f>
        <v>59.115420999999998</v>
      </c>
      <c r="N13">
        <v>0</v>
      </c>
      <c r="O13" s="6">
        <f>M13+(M13*0.05)</f>
        <v>62.071192050000001</v>
      </c>
    </row>
    <row r="14" spans="1:15">
      <c r="A14" s="13" t="s">
        <v>72</v>
      </c>
      <c r="B14" s="6">
        <v>50</v>
      </c>
      <c r="C14">
        <v>100</v>
      </c>
      <c r="D14" s="6">
        <f>B14+(B14*0.1)</f>
        <v>55</v>
      </c>
      <c r="E14">
        <v>0</v>
      </c>
      <c r="F14" s="17">
        <f>D14-(D14*0.1)+20</f>
        <v>69.5</v>
      </c>
      <c r="G14" s="11">
        <f>F14-(F14*0.25)</f>
        <v>52.125</v>
      </c>
      <c r="H14">
        <v>-4</v>
      </c>
      <c r="I14" s="6">
        <f>G14-(G14*0.08)</f>
        <v>47.954999999999998</v>
      </c>
      <c r="J14" s="4">
        <v>0</v>
      </c>
      <c r="K14" s="19">
        <f t="shared" si="1"/>
        <v>52.270949999999999</v>
      </c>
      <c r="L14" s="4">
        <v>2</v>
      </c>
      <c r="M14" s="19">
        <f>K14+14</f>
        <v>66.270949999999999</v>
      </c>
      <c r="N14">
        <v>0</v>
      </c>
      <c r="O14" s="6">
        <f>M14+(M14*0.05)</f>
        <v>69.584497499999998</v>
      </c>
    </row>
    <row r="15" spans="1:15">
      <c r="A15" s="13" t="s">
        <v>62</v>
      </c>
      <c r="B15" s="6">
        <v>50</v>
      </c>
      <c r="C15">
        <v>75</v>
      </c>
      <c r="D15" s="6">
        <f>B15+(B15*0.09)</f>
        <v>54.5</v>
      </c>
      <c r="E15">
        <v>25</v>
      </c>
      <c r="F15" s="17">
        <f>D15+(D15*0.06)+20</f>
        <v>77.77000000000001</v>
      </c>
      <c r="G15" s="16">
        <f>F15*2</f>
        <v>155.54000000000002</v>
      </c>
      <c r="H15">
        <v>-11</v>
      </c>
      <c r="I15" s="6">
        <f>G15-(G15*0.09)</f>
        <v>141.54140000000001</v>
      </c>
      <c r="J15" s="4">
        <v>-3</v>
      </c>
      <c r="K15" s="19">
        <f>I15-(I15*0.08)</f>
        <v>130.21808800000002</v>
      </c>
      <c r="L15" s="4">
        <v>4</v>
      </c>
      <c r="M15" s="19">
        <f>K15+12</f>
        <v>142.21808800000002</v>
      </c>
      <c r="N15">
        <v>0</v>
      </c>
      <c r="O15" s="6">
        <f>M15+(M15*0.05)</f>
        <v>149.32899240000003</v>
      </c>
    </row>
    <row r="16" spans="1:15" ht="15.75" thickBot="1">
      <c r="A16" s="13" t="s">
        <v>60</v>
      </c>
      <c r="B16" s="6">
        <v>75</v>
      </c>
      <c r="C16">
        <v>26</v>
      </c>
      <c r="D16" s="6">
        <f>B16-(B16*0.05)</f>
        <v>71.25</v>
      </c>
      <c r="E16">
        <v>39</v>
      </c>
      <c r="F16" s="17">
        <f>D16+(D16*0.08)</f>
        <v>76.95</v>
      </c>
      <c r="G16" s="11">
        <f>F16-(F16*0.1)</f>
        <v>69.254999999999995</v>
      </c>
      <c r="H16">
        <v>-21</v>
      </c>
      <c r="I16" s="6">
        <f>G16-(G16*0.1)</f>
        <v>62.329499999999996</v>
      </c>
      <c r="J16" s="5">
        <v>0</v>
      </c>
      <c r="K16" s="20">
        <f>I16+(I16*0.09)</f>
        <v>67.939155</v>
      </c>
      <c r="L16" s="5">
        <v>9</v>
      </c>
      <c r="M16" s="20">
        <f>K16+7</f>
        <v>74.939155</v>
      </c>
      <c r="N16">
        <v>0</v>
      </c>
      <c r="O16" s="6">
        <f>M16+(M16*0.05)</f>
        <v>78.686112750000007</v>
      </c>
    </row>
    <row r="18" spans="1:15">
      <c r="A18" s="10" t="s">
        <v>51</v>
      </c>
      <c r="B18" s="10" t="s">
        <v>40</v>
      </c>
      <c r="C18" s="10" t="s">
        <v>50</v>
      </c>
      <c r="D18" s="10" t="s">
        <v>49</v>
      </c>
      <c r="E18" s="10" t="s">
        <v>44</v>
      </c>
      <c r="F18" s="10" t="s">
        <v>42</v>
      </c>
      <c r="G18" s="10" t="s">
        <v>43</v>
      </c>
      <c r="H18" s="10" t="s">
        <v>41</v>
      </c>
      <c r="I18" s="10" t="s">
        <v>54</v>
      </c>
      <c r="J18" s="10" t="s">
        <v>45</v>
      </c>
      <c r="K18" s="10" t="s">
        <v>52</v>
      </c>
      <c r="L18" s="10" t="s">
        <v>53</v>
      </c>
      <c r="M18" s="10" t="s">
        <v>46</v>
      </c>
      <c r="N18" s="10" t="s">
        <v>47</v>
      </c>
      <c r="O18" s="10" t="s">
        <v>48</v>
      </c>
    </row>
  </sheetData>
  <sortState ref="A2:H16">
    <sortCondition descending="1" ref="H2"/>
  </sortState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5"/>
  <sheetViews>
    <sheetView workbookViewId="0">
      <selection activeCell="G11" sqref="G11"/>
    </sheetView>
  </sheetViews>
  <sheetFormatPr defaultRowHeight="15"/>
  <cols>
    <col min="6" max="6" width="20.85546875" customWidth="1"/>
  </cols>
  <sheetData>
    <row r="1" spans="1:6" ht="21">
      <c r="A1" s="23" t="s">
        <v>18</v>
      </c>
      <c r="B1" s="23"/>
      <c r="C1" s="23"/>
      <c r="D1" s="23"/>
      <c r="E1" s="23"/>
      <c r="F1" s="23"/>
    </row>
    <row r="2" spans="1:6">
      <c r="A2" t="s">
        <v>12</v>
      </c>
      <c r="B2" t="s">
        <v>13</v>
      </c>
      <c r="C2" t="s">
        <v>14</v>
      </c>
      <c r="D2" t="s">
        <v>15</v>
      </c>
      <c r="E2" t="s">
        <v>16</v>
      </c>
      <c r="F2" t="s">
        <v>20</v>
      </c>
    </row>
    <row r="3" spans="1:6">
      <c r="A3" s="2">
        <v>41520</v>
      </c>
      <c r="B3" s="6">
        <v>60</v>
      </c>
      <c r="C3" s="6">
        <v>63</v>
      </c>
      <c r="D3">
        <v>45</v>
      </c>
      <c r="E3">
        <f t="shared" ref="E3:E10" si="0">(C3-B3)</f>
        <v>3</v>
      </c>
      <c r="F3">
        <f>B3*D3</f>
        <v>2700</v>
      </c>
    </row>
    <row r="4" spans="1:6">
      <c r="A4" s="2">
        <v>41527</v>
      </c>
      <c r="B4" s="6">
        <v>63</v>
      </c>
      <c r="C4" s="6">
        <v>59.22</v>
      </c>
      <c r="D4">
        <v>10</v>
      </c>
      <c r="E4">
        <f t="shared" si="0"/>
        <v>-3.7800000000000011</v>
      </c>
      <c r="F4">
        <f t="shared" ref="F4:F10" si="1">B4*D4</f>
        <v>630</v>
      </c>
    </row>
    <row r="5" spans="1:6">
      <c r="A5" s="2">
        <v>41534</v>
      </c>
      <c r="B5" s="6">
        <v>59.22</v>
      </c>
      <c r="C5" s="6">
        <v>62.18</v>
      </c>
      <c r="D5">
        <v>0</v>
      </c>
      <c r="E5">
        <f t="shared" si="0"/>
        <v>2.9600000000000009</v>
      </c>
      <c r="F5">
        <f t="shared" si="1"/>
        <v>0</v>
      </c>
    </row>
    <row r="6" spans="1:6">
      <c r="A6" s="2">
        <v>41541</v>
      </c>
      <c r="B6" s="6">
        <v>62.18</v>
      </c>
      <c r="C6" s="6">
        <v>62.18</v>
      </c>
      <c r="D6">
        <v>0</v>
      </c>
      <c r="E6">
        <f t="shared" si="0"/>
        <v>0</v>
      </c>
      <c r="F6">
        <f t="shared" si="1"/>
        <v>0</v>
      </c>
    </row>
    <row r="7" spans="1:6">
      <c r="A7" s="2">
        <v>41551</v>
      </c>
      <c r="B7" s="6">
        <v>62.18</v>
      </c>
      <c r="C7" s="6">
        <v>73.78</v>
      </c>
      <c r="D7">
        <v>0</v>
      </c>
      <c r="E7">
        <f t="shared" si="0"/>
        <v>11.600000000000001</v>
      </c>
      <c r="F7">
        <f t="shared" si="1"/>
        <v>0</v>
      </c>
    </row>
    <row r="8" spans="1:6">
      <c r="A8" s="2">
        <v>41554</v>
      </c>
      <c r="B8" s="6">
        <v>73.78</v>
      </c>
      <c r="C8" s="6">
        <v>77.47</v>
      </c>
      <c r="D8">
        <v>0</v>
      </c>
      <c r="E8">
        <f t="shared" si="0"/>
        <v>3.6899999999999977</v>
      </c>
      <c r="F8">
        <f t="shared" si="1"/>
        <v>0</v>
      </c>
    </row>
    <row r="9" spans="1:6">
      <c r="A9" s="2">
        <v>41562</v>
      </c>
      <c r="B9" s="6">
        <v>77.47</v>
      </c>
      <c r="C9" s="6">
        <v>77.47</v>
      </c>
      <c r="D9">
        <v>0</v>
      </c>
      <c r="E9">
        <f t="shared" si="0"/>
        <v>0</v>
      </c>
      <c r="F9">
        <f t="shared" si="1"/>
        <v>0</v>
      </c>
    </row>
    <row r="10" spans="1:6">
      <c r="A10" s="2"/>
      <c r="B10" s="6"/>
      <c r="C10" s="6"/>
    </row>
    <row r="14" spans="1:6">
      <c r="A14" t="s">
        <v>73</v>
      </c>
      <c r="C14" s="8">
        <v>6.05</v>
      </c>
      <c r="D14" t="s">
        <v>74</v>
      </c>
    </row>
    <row r="15" spans="1:6">
      <c r="A15" t="s">
        <v>89</v>
      </c>
      <c r="C15" t="s">
        <v>103</v>
      </c>
    </row>
  </sheetData>
  <mergeCells count="1">
    <mergeCell ref="A1:F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5"/>
  <sheetViews>
    <sheetView workbookViewId="0">
      <selection activeCell="H11" sqref="H11"/>
    </sheetView>
  </sheetViews>
  <sheetFormatPr defaultRowHeight="15"/>
  <cols>
    <col min="6" max="6" width="21.42578125" customWidth="1"/>
  </cols>
  <sheetData>
    <row r="1" spans="1:6" ht="21">
      <c r="A1" s="23" t="s">
        <v>7</v>
      </c>
      <c r="B1" s="23"/>
      <c r="C1" s="23"/>
      <c r="D1" s="23"/>
      <c r="E1" s="23"/>
      <c r="F1" s="23"/>
    </row>
    <row r="2" spans="1:6">
      <c r="A2" t="s">
        <v>12</v>
      </c>
      <c r="B2" t="s">
        <v>13</v>
      </c>
      <c r="C2" t="s">
        <v>14</v>
      </c>
      <c r="D2" t="s">
        <v>15</v>
      </c>
      <c r="E2" t="s">
        <v>16</v>
      </c>
      <c r="F2" t="s">
        <v>20</v>
      </c>
    </row>
    <row r="3" spans="1:6">
      <c r="A3" s="2">
        <v>41520</v>
      </c>
      <c r="B3" s="6">
        <v>100</v>
      </c>
      <c r="C3" s="6">
        <v>106</v>
      </c>
      <c r="D3">
        <v>61</v>
      </c>
      <c r="E3">
        <f t="shared" ref="E3:E10" si="0">(C3-B3)</f>
        <v>6</v>
      </c>
      <c r="F3">
        <f>B3*D3</f>
        <v>6100</v>
      </c>
    </row>
    <row r="4" spans="1:6">
      <c r="A4" s="2">
        <v>41527</v>
      </c>
      <c r="B4" s="6">
        <v>106</v>
      </c>
      <c r="C4" s="6">
        <v>121.99</v>
      </c>
      <c r="D4">
        <v>39</v>
      </c>
      <c r="E4">
        <f t="shared" si="0"/>
        <v>15.989999999999995</v>
      </c>
      <c r="F4">
        <f t="shared" ref="F4:F10" si="1">B4*D4</f>
        <v>4134</v>
      </c>
    </row>
    <row r="5" spans="1:6">
      <c r="A5" s="2">
        <v>41534</v>
      </c>
      <c r="B5" s="6">
        <v>121.99</v>
      </c>
      <c r="C5" s="6">
        <v>129.31</v>
      </c>
      <c r="D5">
        <v>4</v>
      </c>
      <c r="E5">
        <f t="shared" si="0"/>
        <v>7.3200000000000074</v>
      </c>
      <c r="F5">
        <f t="shared" si="1"/>
        <v>487.96</v>
      </c>
    </row>
    <row r="6" spans="1:6">
      <c r="A6" s="2">
        <v>41541</v>
      </c>
      <c r="B6" s="6">
        <v>129.31</v>
      </c>
      <c r="C6" s="6">
        <v>129.31</v>
      </c>
      <c r="D6">
        <v>0</v>
      </c>
      <c r="E6">
        <f t="shared" si="0"/>
        <v>0</v>
      </c>
      <c r="F6">
        <f t="shared" si="1"/>
        <v>0</v>
      </c>
    </row>
    <row r="7" spans="1:6">
      <c r="A7" s="2">
        <v>41551</v>
      </c>
      <c r="B7" s="6">
        <v>129.31</v>
      </c>
      <c r="C7" s="6">
        <v>155.94</v>
      </c>
      <c r="D7">
        <v>0</v>
      </c>
      <c r="E7">
        <f t="shared" si="0"/>
        <v>26.629999999999995</v>
      </c>
      <c r="F7">
        <f t="shared" si="1"/>
        <v>0</v>
      </c>
    </row>
    <row r="8" spans="1:6">
      <c r="A8" s="2">
        <v>41554</v>
      </c>
      <c r="B8" s="6">
        <v>155.94</v>
      </c>
      <c r="C8" s="6">
        <v>163.74</v>
      </c>
      <c r="D8">
        <v>0</v>
      </c>
      <c r="E8">
        <f t="shared" si="0"/>
        <v>7.8000000000000114</v>
      </c>
      <c r="F8">
        <f t="shared" si="1"/>
        <v>0</v>
      </c>
    </row>
    <row r="9" spans="1:6">
      <c r="A9" s="2">
        <v>41562</v>
      </c>
      <c r="B9" s="6">
        <v>163.74</v>
      </c>
      <c r="C9" s="6">
        <v>163.74</v>
      </c>
      <c r="D9">
        <v>0</v>
      </c>
      <c r="E9">
        <f t="shared" si="0"/>
        <v>0</v>
      </c>
      <c r="F9">
        <f t="shared" si="1"/>
        <v>0</v>
      </c>
    </row>
    <row r="10" spans="1:6">
      <c r="A10" s="2"/>
      <c r="B10" s="6"/>
      <c r="C10" s="6"/>
    </row>
    <row r="14" spans="1:6">
      <c r="A14" t="s">
        <v>73</v>
      </c>
      <c r="C14" s="8">
        <v>10.23</v>
      </c>
      <c r="D14" t="s">
        <v>74</v>
      </c>
    </row>
    <row r="15" spans="1:6">
      <c r="A15" t="s">
        <v>89</v>
      </c>
      <c r="C15" t="s">
        <v>98</v>
      </c>
    </row>
  </sheetData>
  <mergeCells count="1">
    <mergeCell ref="A1:F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5"/>
  <sheetViews>
    <sheetView workbookViewId="0">
      <selection activeCell="F11" sqref="F11"/>
    </sheetView>
  </sheetViews>
  <sheetFormatPr defaultRowHeight="15"/>
  <cols>
    <col min="6" max="6" width="22.85546875" customWidth="1"/>
  </cols>
  <sheetData>
    <row r="1" spans="1:6" ht="21">
      <c r="A1" s="23" t="s">
        <v>8</v>
      </c>
      <c r="B1" s="23"/>
      <c r="C1" s="23"/>
      <c r="D1" s="23"/>
      <c r="E1" s="23"/>
      <c r="F1" s="23"/>
    </row>
    <row r="2" spans="1:6">
      <c r="A2" t="s">
        <v>12</v>
      </c>
      <c r="B2" t="s">
        <v>13</v>
      </c>
      <c r="C2" t="s">
        <v>14</v>
      </c>
      <c r="D2" t="s">
        <v>15</v>
      </c>
      <c r="E2" t="s">
        <v>16</v>
      </c>
      <c r="F2" t="s">
        <v>20</v>
      </c>
    </row>
    <row r="3" spans="1:6">
      <c r="A3" s="2">
        <v>41520</v>
      </c>
      <c r="B3" s="6">
        <v>60</v>
      </c>
      <c r="C3" s="6">
        <v>55.8</v>
      </c>
      <c r="D3">
        <v>16</v>
      </c>
      <c r="E3">
        <f t="shared" ref="E3:E10" si="0">(C3-B3)</f>
        <v>-4.2000000000000028</v>
      </c>
      <c r="F3">
        <f>B3*D3</f>
        <v>960</v>
      </c>
    </row>
    <row r="4" spans="1:6">
      <c r="A4" s="2">
        <v>41527</v>
      </c>
      <c r="B4" s="6">
        <v>55.8</v>
      </c>
      <c r="C4" s="6">
        <v>50.78</v>
      </c>
      <c r="D4">
        <v>5</v>
      </c>
      <c r="E4">
        <f t="shared" si="0"/>
        <v>-5.019999999999996</v>
      </c>
      <c r="F4">
        <f t="shared" ref="F4:F10" si="1">B4*D4</f>
        <v>279</v>
      </c>
    </row>
    <row r="5" spans="1:6">
      <c r="A5" s="2">
        <v>41534</v>
      </c>
      <c r="B5" s="6">
        <v>50.78</v>
      </c>
      <c r="C5" s="6">
        <v>53.32</v>
      </c>
      <c r="D5">
        <v>0</v>
      </c>
      <c r="E5">
        <f t="shared" si="0"/>
        <v>2.5399999999999991</v>
      </c>
      <c r="F5">
        <f t="shared" si="1"/>
        <v>0</v>
      </c>
    </row>
    <row r="6" spans="1:6">
      <c r="A6" s="2">
        <v>41541</v>
      </c>
      <c r="B6" s="6">
        <v>53.32</v>
      </c>
      <c r="C6" s="6">
        <v>53.32</v>
      </c>
      <c r="D6">
        <v>0</v>
      </c>
      <c r="E6">
        <f t="shared" si="0"/>
        <v>0</v>
      </c>
      <c r="F6">
        <f t="shared" si="1"/>
        <v>0</v>
      </c>
    </row>
    <row r="7" spans="1:6">
      <c r="A7" s="2">
        <v>41551</v>
      </c>
      <c r="B7" s="6">
        <v>53.32</v>
      </c>
      <c r="C7" s="6">
        <v>59.12</v>
      </c>
      <c r="D7">
        <v>0</v>
      </c>
      <c r="E7">
        <f t="shared" si="0"/>
        <v>5.7999999999999972</v>
      </c>
      <c r="F7">
        <f t="shared" si="1"/>
        <v>0</v>
      </c>
    </row>
    <row r="8" spans="1:6">
      <c r="A8" s="2">
        <v>41554</v>
      </c>
      <c r="B8" s="6">
        <v>59.12</v>
      </c>
      <c r="C8" s="6">
        <v>62.07</v>
      </c>
      <c r="D8">
        <v>0</v>
      </c>
      <c r="E8">
        <f t="shared" si="0"/>
        <v>2.9500000000000028</v>
      </c>
      <c r="F8">
        <f t="shared" si="1"/>
        <v>0</v>
      </c>
    </row>
    <row r="9" spans="1:6">
      <c r="A9" s="2">
        <v>41562</v>
      </c>
      <c r="B9" s="6">
        <v>62.07</v>
      </c>
      <c r="C9" s="6">
        <v>62.07</v>
      </c>
      <c r="D9">
        <v>0</v>
      </c>
      <c r="E9">
        <f t="shared" si="0"/>
        <v>0</v>
      </c>
      <c r="F9">
        <f t="shared" si="1"/>
        <v>0</v>
      </c>
    </row>
    <row r="10" spans="1:6">
      <c r="A10" s="2"/>
      <c r="B10" s="6"/>
      <c r="C10" s="6"/>
    </row>
    <row r="14" spans="1:6">
      <c r="A14" t="s">
        <v>73</v>
      </c>
      <c r="D14" s="8">
        <v>5.9</v>
      </c>
      <c r="E14" t="s">
        <v>74</v>
      </c>
    </row>
    <row r="15" spans="1:6">
      <c r="A15" t="s">
        <v>89</v>
      </c>
      <c r="D15" t="s">
        <v>99</v>
      </c>
    </row>
  </sheetData>
  <mergeCells count="1">
    <mergeCell ref="A1:F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4"/>
  <sheetViews>
    <sheetView workbookViewId="0">
      <selection activeCell="D11" sqref="D11"/>
    </sheetView>
  </sheetViews>
  <sheetFormatPr defaultRowHeight="15"/>
  <cols>
    <col min="6" max="6" width="21" customWidth="1"/>
  </cols>
  <sheetData>
    <row r="1" spans="1:6" ht="21">
      <c r="A1" s="23" t="s">
        <v>9</v>
      </c>
      <c r="B1" s="23"/>
      <c r="C1" s="23"/>
      <c r="D1" s="23"/>
      <c r="E1" s="23"/>
      <c r="F1" s="23"/>
    </row>
    <row r="2" spans="1:6">
      <c r="A2" t="s">
        <v>12</v>
      </c>
      <c r="B2" t="s">
        <v>13</v>
      </c>
      <c r="C2" t="s">
        <v>14</v>
      </c>
      <c r="D2" t="s">
        <v>15</v>
      </c>
      <c r="E2" t="s">
        <v>16</v>
      </c>
      <c r="F2" t="s">
        <v>20</v>
      </c>
    </row>
    <row r="3" spans="1:6">
      <c r="A3" s="2">
        <v>41520</v>
      </c>
      <c r="B3" s="6">
        <v>60</v>
      </c>
      <c r="C3" s="6">
        <v>57.6</v>
      </c>
      <c r="D3">
        <v>29</v>
      </c>
      <c r="E3">
        <f t="shared" ref="E3:E10" si="0">(C3-B3)</f>
        <v>-2.3999999999999986</v>
      </c>
      <c r="F3">
        <f>B3*D3</f>
        <v>1740</v>
      </c>
    </row>
    <row r="4" spans="1:6">
      <c r="A4" s="2">
        <v>41527</v>
      </c>
      <c r="B4" s="6">
        <v>57.6</v>
      </c>
      <c r="C4" s="6">
        <v>52.99</v>
      </c>
      <c r="D4">
        <v>5</v>
      </c>
      <c r="E4">
        <f t="shared" si="0"/>
        <v>-4.6099999999999994</v>
      </c>
      <c r="F4">
        <f t="shared" ref="F4:F10" si="1">B4*D4</f>
        <v>288</v>
      </c>
    </row>
    <row r="5" spans="1:6">
      <c r="A5" s="2">
        <v>41534</v>
      </c>
      <c r="B5" s="6">
        <v>52.99</v>
      </c>
      <c r="C5" s="6">
        <v>55.64</v>
      </c>
      <c r="D5">
        <v>0</v>
      </c>
      <c r="E5">
        <f t="shared" si="0"/>
        <v>2.6499999999999986</v>
      </c>
      <c r="F5">
        <f t="shared" si="1"/>
        <v>0</v>
      </c>
    </row>
    <row r="6" spans="1:6">
      <c r="A6" s="2">
        <v>41541</v>
      </c>
      <c r="B6" s="6">
        <v>55.64</v>
      </c>
      <c r="C6" s="6">
        <v>55.64</v>
      </c>
      <c r="D6">
        <v>0</v>
      </c>
      <c r="E6">
        <f t="shared" si="0"/>
        <v>0</v>
      </c>
      <c r="F6">
        <f t="shared" si="1"/>
        <v>0</v>
      </c>
    </row>
    <row r="7" spans="1:6">
      <c r="A7" s="2">
        <v>41551</v>
      </c>
      <c r="B7" s="6">
        <v>55.64</v>
      </c>
      <c r="C7" s="6">
        <v>64.650000000000006</v>
      </c>
      <c r="D7">
        <v>0</v>
      </c>
      <c r="E7">
        <f t="shared" si="0"/>
        <v>9.0100000000000051</v>
      </c>
      <c r="F7">
        <f t="shared" si="1"/>
        <v>0</v>
      </c>
    </row>
    <row r="8" spans="1:6">
      <c r="A8" s="2">
        <v>41554</v>
      </c>
      <c r="B8" s="6">
        <v>64.650000000000006</v>
      </c>
      <c r="C8" s="6">
        <v>67.88</v>
      </c>
      <c r="D8">
        <v>0</v>
      </c>
      <c r="E8">
        <f t="shared" si="0"/>
        <v>3.2299999999999898</v>
      </c>
      <c r="F8">
        <f t="shared" si="1"/>
        <v>0</v>
      </c>
    </row>
    <row r="9" spans="1:6">
      <c r="A9" s="2">
        <v>41562</v>
      </c>
      <c r="B9" s="6">
        <v>67.88</v>
      </c>
      <c r="C9" s="6">
        <v>67.88</v>
      </c>
      <c r="D9">
        <v>0</v>
      </c>
      <c r="E9">
        <f t="shared" si="0"/>
        <v>0</v>
      </c>
      <c r="F9">
        <f t="shared" si="1"/>
        <v>0</v>
      </c>
    </row>
    <row r="10" spans="1:6">
      <c r="A10" s="2"/>
      <c r="B10" s="6"/>
      <c r="C10" s="6"/>
    </row>
    <row r="13" spans="1:6">
      <c r="A13" t="s">
        <v>73</v>
      </c>
      <c r="C13">
        <v>5.96</v>
      </c>
      <c r="D13" t="s">
        <v>74</v>
      </c>
    </row>
    <row r="14" spans="1:6">
      <c r="A14" t="s">
        <v>89</v>
      </c>
      <c r="C14" t="s">
        <v>104</v>
      </c>
    </row>
  </sheetData>
  <mergeCells count="1">
    <mergeCell ref="A1:F1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8"/>
  <sheetViews>
    <sheetView workbookViewId="0">
      <selection activeCell="F16" sqref="F16"/>
    </sheetView>
  </sheetViews>
  <sheetFormatPr defaultRowHeight="15"/>
  <cols>
    <col min="6" max="6" width="20.42578125" customWidth="1"/>
  </cols>
  <sheetData>
    <row r="1" spans="1:6" ht="21">
      <c r="A1" s="23" t="s">
        <v>10</v>
      </c>
      <c r="B1" s="23"/>
      <c r="C1" s="23"/>
      <c r="D1" s="23"/>
      <c r="E1" s="23"/>
      <c r="F1" s="23"/>
    </row>
    <row r="2" spans="1:6">
      <c r="A2" t="s">
        <v>12</v>
      </c>
      <c r="B2" t="s">
        <v>13</v>
      </c>
      <c r="C2" t="s">
        <v>14</v>
      </c>
      <c r="D2" t="s">
        <v>15</v>
      </c>
      <c r="E2" t="s">
        <v>16</v>
      </c>
      <c r="F2" t="s">
        <v>20</v>
      </c>
    </row>
    <row r="3" spans="1:6">
      <c r="A3" s="2">
        <v>41520</v>
      </c>
      <c r="B3" s="6">
        <v>35</v>
      </c>
      <c r="C3" s="6">
        <v>32.9</v>
      </c>
      <c r="D3">
        <v>20</v>
      </c>
      <c r="E3">
        <f t="shared" ref="E3:E10" si="0">(C3-B3)</f>
        <v>-2.1000000000000014</v>
      </c>
      <c r="F3">
        <f>B3*D3</f>
        <v>700</v>
      </c>
    </row>
    <row r="4" spans="1:6">
      <c r="A4" s="2">
        <v>41527</v>
      </c>
      <c r="B4" s="6">
        <v>32.9</v>
      </c>
      <c r="C4" s="6">
        <v>30.6</v>
      </c>
      <c r="D4">
        <v>6</v>
      </c>
      <c r="E4">
        <f t="shared" si="0"/>
        <v>-2.2999999999999972</v>
      </c>
      <c r="F4">
        <f t="shared" ref="F4:F10" si="1">B4*D4</f>
        <v>197.39999999999998</v>
      </c>
    </row>
    <row r="5" spans="1:6">
      <c r="A5" s="2">
        <v>41534</v>
      </c>
      <c r="B5" s="6">
        <v>30.6</v>
      </c>
      <c r="C5" s="6">
        <v>33.04</v>
      </c>
      <c r="D5">
        <v>11</v>
      </c>
      <c r="E5">
        <f t="shared" si="0"/>
        <v>2.4399999999999977</v>
      </c>
      <c r="F5">
        <f t="shared" si="1"/>
        <v>336.6</v>
      </c>
    </row>
    <row r="6" spans="1:6">
      <c r="A6" s="2">
        <v>41541</v>
      </c>
      <c r="B6" s="6">
        <v>33.04</v>
      </c>
      <c r="C6" s="6">
        <v>33.04</v>
      </c>
      <c r="D6">
        <v>0</v>
      </c>
      <c r="E6">
        <f t="shared" si="0"/>
        <v>0</v>
      </c>
      <c r="F6">
        <f t="shared" si="1"/>
        <v>0</v>
      </c>
    </row>
    <row r="7" spans="1:6">
      <c r="A7" s="2">
        <v>41548</v>
      </c>
      <c r="B7" s="6">
        <v>33.04</v>
      </c>
      <c r="C7" s="6">
        <v>41.02</v>
      </c>
      <c r="D7">
        <v>0</v>
      </c>
      <c r="E7">
        <f t="shared" si="0"/>
        <v>7.980000000000004</v>
      </c>
      <c r="F7">
        <f t="shared" si="1"/>
        <v>0</v>
      </c>
    </row>
    <row r="8" spans="1:6">
      <c r="A8" s="2">
        <v>41555</v>
      </c>
      <c r="B8" s="6">
        <v>41.02</v>
      </c>
      <c r="C8" s="6">
        <v>43.07</v>
      </c>
      <c r="D8">
        <v>0</v>
      </c>
      <c r="E8">
        <f t="shared" si="0"/>
        <v>2.0499999999999972</v>
      </c>
      <c r="F8">
        <f t="shared" si="1"/>
        <v>0</v>
      </c>
    </row>
    <row r="9" spans="1:6">
      <c r="A9" s="2">
        <v>41562</v>
      </c>
      <c r="B9" s="6">
        <v>43.07</v>
      </c>
      <c r="C9" s="6">
        <v>43.07</v>
      </c>
      <c r="D9">
        <v>0</v>
      </c>
      <c r="E9">
        <f t="shared" si="0"/>
        <v>0</v>
      </c>
      <c r="F9">
        <f t="shared" si="1"/>
        <v>0</v>
      </c>
    </row>
    <row r="10" spans="1:6">
      <c r="A10" s="2"/>
    </row>
    <row r="14" spans="1:6">
      <c r="A14" t="s">
        <v>73</v>
      </c>
      <c r="C14" s="8">
        <v>3.45</v>
      </c>
      <c r="D14" t="s">
        <v>74</v>
      </c>
    </row>
    <row r="15" spans="1:6">
      <c r="A15" t="s">
        <v>89</v>
      </c>
      <c r="C15" t="s">
        <v>100</v>
      </c>
    </row>
    <row r="18" spans="5:5">
      <c r="E18" s="3"/>
    </row>
  </sheetData>
  <mergeCells count="1">
    <mergeCell ref="A1:F1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15"/>
  <sheetViews>
    <sheetView workbookViewId="0">
      <selection activeCell="F19" sqref="F19"/>
    </sheetView>
  </sheetViews>
  <sheetFormatPr defaultRowHeight="15"/>
  <cols>
    <col min="5" max="5" width="10.42578125" customWidth="1"/>
    <col min="6" max="6" width="20.85546875" customWidth="1"/>
  </cols>
  <sheetData>
    <row r="1" spans="1:6" ht="18" customHeight="1">
      <c r="A1" s="23" t="s">
        <v>11</v>
      </c>
      <c r="B1" s="23"/>
      <c r="C1" s="23"/>
      <c r="D1" s="23"/>
      <c r="E1" s="23"/>
      <c r="F1" s="23"/>
    </row>
    <row r="2" spans="1:6">
      <c r="A2" t="s">
        <v>12</v>
      </c>
      <c r="B2" t="s">
        <v>13</v>
      </c>
      <c r="C2" t="s">
        <v>14</v>
      </c>
      <c r="D2" t="s">
        <v>15</v>
      </c>
      <c r="E2" t="s">
        <v>16</v>
      </c>
      <c r="F2" t="s">
        <v>20</v>
      </c>
    </row>
    <row r="3" spans="1:6">
      <c r="A3" s="2">
        <v>41520</v>
      </c>
      <c r="B3" s="6">
        <v>60</v>
      </c>
      <c r="C3" s="6">
        <v>64.8</v>
      </c>
      <c r="D3">
        <v>74</v>
      </c>
      <c r="E3">
        <f t="shared" ref="E3:E10" si="0">(C3-B3)</f>
        <v>4.7999999999999972</v>
      </c>
      <c r="F3">
        <f>B3*D3</f>
        <v>4440</v>
      </c>
    </row>
    <row r="4" spans="1:6">
      <c r="A4" s="2">
        <v>41527</v>
      </c>
      <c r="B4" s="6">
        <v>64.8</v>
      </c>
      <c r="C4" s="6">
        <v>68.040000000000006</v>
      </c>
      <c r="D4">
        <v>24</v>
      </c>
      <c r="E4">
        <f t="shared" si="0"/>
        <v>3.2400000000000091</v>
      </c>
      <c r="F4">
        <f t="shared" ref="F4:F10" si="1">B4*D4</f>
        <v>1555.1999999999998</v>
      </c>
    </row>
    <row r="5" spans="1:6">
      <c r="A5" s="2">
        <v>41534</v>
      </c>
      <c r="B5" s="6">
        <v>68.040000000000006</v>
      </c>
      <c r="C5" s="6">
        <v>71.44</v>
      </c>
      <c r="D5">
        <v>0</v>
      </c>
      <c r="E5">
        <f t="shared" si="0"/>
        <v>3.3999999999999915</v>
      </c>
      <c r="F5">
        <f t="shared" si="1"/>
        <v>0</v>
      </c>
    </row>
    <row r="6" spans="1:6">
      <c r="A6" s="2">
        <v>41541</v>
      </c>
      <c r="B6" s="6">
        <v>71.44</v>
      </c>
      <c r="C6" s="6">
        <v>71.44</v>
      </c>
      <c r="D6">
        <v>0</v>
      </c>
      <c r="E6">
        <f t="shared" si="0"/>
        <v>0</v>
      </c>
      <c r="F6">
        <f t="shared" si="1"/>
        <v>0</v>
      </c>
    </row>
    <row r="7" spans="1:6">
      <c r="A7" s="2">
        <v>41551</v>
      </c>
      <c r="B7" s="6">
        <v>71.44</v>
      </c>
      <c r="C7" s="6">
        <v>74.3</v>
      </c>
      <c r="D7">
        <v>-25</v>
      </c>
      <c r="E7">
        <f t="shared" si="0"/>
        <v>2.8599999999999994</v>
      </c>
      <c r="F7">
        <f t="shared" si="1"/>
        <v>-1786</v>
      </c>
    </row>
    <row r="8" spans="1:6">
      <c r="A8" s="2">
        <v>41554</v>
      </c>
      <c r="B8" s="6">
        <v>74.3</v>
      </c>
      <c r="C8" s="6">
        <v>78.010000000000005</v>
      </c>
      <c r="D8">
        <v>0</v>
      </c>
      <c r="E8">
        <f t="shared" si="0"/>
        <v>3.710000000000008</v>
      </c>
      <c r="F8">
        <f t="shared" si="1"/>
        <v>0</v>
      </c>
    </row>
    <row r="9" spans="1:6">
      <c r="A9" s="2">
        <v>41562</v>
      </c>
      <c r="B9" s="6">
        <v>78.010000000000005</v>
      </c>
      <c r="C9" s="6">
        <v>78.010000000000005</v>
      </c>
      <c r="D9">
        <v>0</v>
      </c>
      <c r="E9">
        <f t="shared" si="0"/>
        <v>0</v>
      </c>
      <c r="F9">
        <f t="shared" si="1"/>
        <v>0</v>
      </c>
    </row>
    <row r="10" spans="1:6">
      <c r="A10" s="2"/>
    </row>
    <row r="14" spans="1:6">
      <c r="A14" t="s">
        <v>73</v>
      </c>
      <c r="C14" s="8">
        <v>6.11</v>
      </c>
      <c r="D14" t="s">
        <v>74</v>
      </c>
    </row>
    <row r="15" spans="1:6">
      <c r="A15" t="s">
        <v>89</v>
      </c>
      <c r="C15" t="s">
        <v>101</v>
      </c>
    </row>
  </sheetData>
  <mergeCells count="1">
    <mergeCell ref="A1:F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15"/>
  <sheetViews>
    <sheetView workbookViewId="0">
      <selection activeCell="H10" sqref="H10"/>
    </sheetView>
  </sheetViews>
  <sheetFormatPr defaultRowHeight="15"/>
  <cols>
    <col min="6" max="6" width="20.85546875" customWidth="1"/>
  </cols>
  <sheetData>
    <row r="1" spans="1:6" ht="21">
      <c r="A1" s="23" t="s">
        <v>19</v>
      </c>
      <c r="B1" s="23"/>
      <c r="C1" s="23"/>
      <c r="D1" s="23"/>
      <c r="E1" s="23"/>
      <c r="F1" s="23"/>
    </row>
    <row r="2" spans="1:6">
      <c r="A2" t="s">
        <v>12</v>
      </c>
      <c r="B2" t="s">
        <v>13</v>
      </c>
      <c r="C2" t="s">
        <v>14</v>
      </c>
      <c r="D2" t="s">
        <v>15</v>
      </c>
      <c r="E2" t="s">
        <v>16</v>
      </c>
      <c r="F2" t="s">
        <v>20</v>
      </c>
    </row>
    <row r="3" spans="1:6">
      <c r="A3" s="2">
        <v>41520</v>
      </c>
      <c r="B3" s="6">
        <v>50</v>
      </c>
      <c r="C3" s="6">
        <v>55</v>
      </c>
      <c r="D3">
        <v>100</v>
      </c>
      <c r="E3" s="7">
        <f t="shared" ref="E3:E10" si="0">(C3-B3)</f>
        <v>5</v>
      </c>
      <c r="F3">
        <f>B3*D3</f>
        <v>5000</v>
      </c>
    </row>
    <row r="4" spans="1:6">
      <c r="A4" s="2">
        <v>41527</v>
      </c>
      <c r="B4" s="6">
        <v>55</v>
      </c>
      <c r="C4" s="6">
        <v>52.13</v>
      </c>
      <c r="D4">
        <v>0</v>
      </c>
      <c r="E4" s="7">
        <f t="shared" si="0"/>
        <v>-2.8699999999999974</v>
      </c>
      <c r="F4">
        <f t="shared" ref="F4:F10" si="1">B4*D4</f>
        <v>0</v>
      </c>
    </row>
    <row r="5" spans="1:6">
      <c r="A5" s="2">
        <v>41534</v>
      </c>
      <c r="B5" s="6">
        <v>52.13</v>
      </c>
      <c r="C5" s="6">
        <v>47.96</v>
      </c>
      <c r="D5">
        <v>-4</v>
      </c>
      <c r="E5" s="7">
        <f t="shared" si="0"/>
        <v>-4.1700000000000017</v>
      </c>
      <c r="F5">
        <f t="shared" si="1"/>
        <v>-208.52</v>
      </c>
    </row>
    <row r="6" spans="1:6">
      <c r="A6" s="2">
        <v>41541</v>
      </c>
      <c r="B6" s="6">
        <v>47.96</v>
      </c>
      <c r="C6" s="6">
        <v>47.96</v>
      </c>
      <c r="D6">
        <v>0</v>
      </c>
      <c r="E6" s="7">
        <f t="shared" si="0"/>
        <v>0</v>
      </c>
      <c r="F6">
        <f t="shared" si="1"/>
        <v>0</v>
      </c>
    </row>
    <row r="7" spans="1:6">
      <c r="A7" s="2">
        <v>41551</v>
      </c>
      <c r="B7" s="6">
        <v>47.96</v>
      </c>
      <c r="C7" s="6">
        <v>66.27</v>
      </c>
      <c r="D7">
        <v>0</v>
      </c>
      <c r="E7" s="7">
        <f t="shared" si="0"/>
        <v>18.309999999999995</v>
      </c>
      <c r="F7">
        <f t="shared" si="1"/>
        <v>0</v>
      </c>
    </row>
    <row r="8" spans="1:6">
      <c r="A8" s="2">
        <v>41554</v>
      </c>
      <c r="B8" s="6">
        <v>66.27</v>
      </c>
      <c r="C8" s="6">
        <v>69.58</v>
      </c>
      <c r="D8">
        <v>0</v>
      </c>
      <c r="E8" s="7">
        <f t="shared" si="0"/>
        <v>3.3100000000000023</v>
      </c>
      <c r="F8">
        <f t="shared" si="1"/>
        <v>0</v>
      </c>
    </row>
    <row r="9" spans="1:6">
      <c r="A9" s="2">
        <v>41562</v>
      </c>
      <c r="B9" s="6">
        <v>69.58</v>
      </c>
      <c r="C9" s="6">
        <v>69.58</v>
      </c>
      <c r="D9">
        <v>0</v>
      </c>
      <c r="E9" s="7">
        <f t="shared" si="0"/>
        <v>0</v>
      </c>
      <c r="F9">
        <f t="shared" si="1"/>
        <v>0</v>
      </c>
    </row>
    <row r="10" spans="1:6">
      <c r="A10" s="2"/>
      <c r="B10" s="6"/>
      <c r="C10" s="6"/>
      <c r="E10" s="7"/>
    </row>
    <row r="14" spans="1:6">
      <c r="A14" t="s">
        <v>73</v>
      </c>
      <c r="C14" s="8">
        <v>5</v>
      </c>
      <c r="D14" t="s">
        <v>74</v>
      </c>
    </row>
    <row r="15" spans="1:6">
      <c r="A15" t="s">
        <v>89</v>
      </c>
      <c r="C15" t="s">
        <v>102</v>
      </c>
    </row>
  </sheetData>
  <mergeCells count="1">
    <mergeCell ref="A1:F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82"/>
  <sheetViews>
    <sheetView tabSelected="1" topLeftCell="A58" workbookViewId="0">
      <selection activeCell="I74" sqref="I74"/>
    </sheetView>
  </sheetViews>
  <sheetFormatPr defaultRowHeight="15"/>
  <cols>
    <col min="1" max="1" width="14" customWidth="1"/>
    <col min="2" max="2" width="6.140625" customWidth="1"/>
    <col min="3" max="3" width="6.5703125" customWidth="1"/>
    <col min="4" max="4" width="6" customWidth="1"/>
    <col min="5" max="5" width="6.42578125" customWidth="1"/>
    <col min="6" max="6" width="7.140625" customWidth="1"/>
    <col min="7" max="7" width="6.5703125" customWidth="1"/>
    <col min="8" max="8" width="7" customWidth="1"/>
    <col min="9" max="9" width="6.140625" customWidth="1"/>
    <col min="10" max="10" width="6.7109375" customWidth="1"/>
    <col min="11" max="12" width="6" customWidth="1"/>
    <col min="13" max="13" width="5.7109375" customWidth="1"/>
    <col min="14" max="15" width="6.140625" customWidth="1"/>
    <col min="16" max="16" width="6.42578125" customWidth="1"/>
  </cols>
  <sheetData>
    <row r="1" spans="1:16">
      <c r="A1" s="10" t="s">
        <v>39</v>
      </c>
      <c r="B1" s="10" t="s">
        <v>51</v>
      </c>
      <c r="C1" s="10" t="s">
        <v>40</v>
      </c>
      <c r="D1" s="10" t="s">
        <v>50</v>
      </c>
      <c r="E1" s="10" t="s">
        <v>49</v>
      </c>
      <c r="F1" s="10" t="s">
        <v>44</v>
      </c>
      <c r="G1" s="10" t="s">
        <v>42</v>
      </c>
      <c r="H1" s="10" t="s">
        <v>43</v>
      </c>
      <c r="I1" s="10" t="s">
        <v>41</v>
      </c>
      <c r="J1" s="10" t="s">
        <v>54</v>
      </c>
      <c r="K1" s="10" t="s">
        <v>45</v>
      </c>
      <c r="L1" s="10" t="s">
        <v>52</v>
      </c>
      <c r="M1" s="10" t="s">
        <v>53</v>
      </c>
      <c r="N1" s="10" t="s">
        <v>46</v>
      </c>
      <c r="O1" s="10" t="s">
        <v>47</v>
      </c>
      <c r="P1" s="10" t="s">
        <v>48</v>
      </c>
    </row>
    <row r="2" spans="1:16">
      <c r="A2" t="s">
        <v>25</v>
      </c>
      <c r="B2" s="18">
        <v>0</v>
      </c>
      <c r="C2" s="18">
        <v>0</v>
      </c>
      <c r="D2" s="18">
        <v>0</v>
      </c>
      <c r="E2" s="18">
        <v>0</v>
      </c>
      <c r="F2" s="18">
        <v>0</v>
      </c>
      <c r="G2" s="18">
        <v>0</v>
      </c>
      <c r="H2" s="18">
        <v>2</v>
      </c>
      <c r="I2" s="18">
        <v>0</v>
      </c>
      <c r="J2" s="18">
        <v>0</v>
      </c>
      <c r="K2" s="18">
        <v>20</v>
      </c>
      <c r="L2" s="18">
        <v>0</v>
      </c>
      <c r="M2" s="18">
        <v>0</v>
      </c>
      <c r="N2" s="18">
        <v>0</v>
      </c>
      <c r="O2" s="18">
        <v>0</v>
      </c>
      <c r="P2" s="18">
        <v>4</v>
      </c>
    </row>
    <row r="3" spans="1:16">
      <c r="A3" t="s">
        <v>26</v>
      </c>
      <c r="B3" s="18">
        <v>0</v>
      </c>
      <c r="C3" s="18">
        <v>0</v>
      </c>
      <c r="D3" s="18">
        <v>7</v>
      </c>
      <c r="E3" s="18">
        <v>0</v>
      </c>
      <c r="F3" s="18">
        <v>0</v>
      </c>
      <c r="G3" s="18">
        <v>0</v>
      </c>
      <c r="H3" s="18">
        <v>0</v>
      </c>
      <c r="I3" s="18">
        <v>0</v>
      </c>
      <c r="J3" s="18">
        <v>2</v>
      </c>
      <c r="K3" s="18">
        <v>5</v>
      </c>
      <c r="L3" s="18">
        <v>0</v>
      </c>
      <c r="M3" s="18">
        <v>0</v>
      </c>
      <c r="N3" s="18">
        <v>2</v>
      </c>
      <c r="O3" s="18">
        <v>0</v>
      </c>
      <c r="P3" s="18">
        <v>0</v>
      </c>
    </row>
    <row r="4" spans="1:16">
      <c r="A4" t="s">
        <v>27</v>
      </c>
      <c r="B4" s="18">
        <v>0</v>
      </c>
      <c r="C4" s="18">
        <v>10</v>
      </c>
      <c r="D4" s="18">
        <v>3</v>
      </c>
      <c r="E4" s="18">
        <v>0</v>
      </c>
      <c r="F4" s="18">
        <v>0</v>
      </c>
      <c r="G4" s="18">
        <v>0</v>
      </c>
      <c r="H4" s="18">
        <v>0</v>
      </c>
      <c r="I4" s="18">
        <v>0</v>
      </c>
      <c r="J4" s="18">
        <v>10</v>
      </c>
      <c r="K4" s="18">
        <v>5</v>
      </c>
      <c r="L4" s="18">
        <v>3</v>
      </c>
      <c r="M4" s="18">
        <v>0</v>
      </c>
      <c r="N4" s="18">
        <v>3</v>
      </c>
      <c r="O4" s="18">
        <v>0</v>
      </c>
      <c r="P4" s="18">
        <v>0</v>
      </c>
    </row>
    <row r="5" spans="1:16">
      <c r="A5" t="s">
        <v>28</v>
      </c>
      <c r="B5" s="18">
        <v>4</v>
      </c>
      <c r="C5" s="18">
        <v>21</v>
      </c>
      <c r="D5" s="18">
        <v>0</v>
      </c>
      <c r="E5" s="18">
        <v>0</v>
      </c>
      <c r="F5" s="18">
        <v>0</v>
      </c>
      <c r="G5" s="18">
        <v>0</v>
      </c>
      <c r="H5" s="18">
        <v>0</v>
      </c>
      <c r="I5" s="18">
        <v>0</v>
      </c>
      <c r="J5" s="18">
        <v>0</v>
      </c>
      <c r="K5" s="18">
        <v>0</v>
      </c>
      <c r="L5" s="18">
        <v>0</v>
      </c>
      <c r="M5" s="18">
        <v>0</v>
      </c>
      <c r="N5" s="18">
        <v>0</v>
      </c>
      <c r="O5" s="18">
        <v>0</v>
      </c>
      <c r="P5" s="18">
        <v>0</v>
      </c>
    </row>
    <row r="6" spans="1:16">
      <c r="A6" t="s">
        <v>29</v>
      </c>
      <c r="B6" s="18">
        <v>10</v>
      </c>
      <c r="C6" s="18">
        <v>0</v>
      </c>
      <c r="D6" s="18">
        <v>0</v>
      </c>
      <c r="E6" s="18">
        <v>0</v>
      </c>
      <c r="F6" s="18">
        <v>0</v>
      </c>
      <c r="G6" s="18">
        <v>0</v>
      </c>
      <c r="H6" s="18">
        <v>0</v>
      </c>
      <c r="I6" s="18">
        <v>40</v>
      </c>
      <c r="J6" s="18">
        <v>20</v>
      </c>
      <c r="K6" s="18">
        <v>0</v>
      </c>
      <c r="L6" s="18">
        <v>0</v>
      </c>
      <c r="M6" s="18">
        <v>0</v>
      </c>
      <c r="N6" s="18">
        <v>0</v>
      </c>
      <c r="O6" s="18">
        <v>0</v>
      </c>
      <c r="P6" s="18">
        <v>10</v>
      </c>
    </row>
    <row r="7" spans="1:16">
      <c r="A7" t="s">
        <v>30</v>
      </c>
      <c r="B7" s="18">
        <v>3</v>
      </c>
      <c r="C7" s="18">
        <v>7</v>
      </c>
      <c r="D7" s="18">
        <v>4</v>
      </c>
      <c r="E7" s="18">
        <v>0</v>
      </c>
      <c r="F7" s="18">
        <v>0</v>
      </c>
      <c r="G7" s="18">
        <v>0</v>
      </c>
      <c r="H7" s="18">
        <v>0</v>
      </c>
      <c r="I7" s="18">
        <v>0</v>
      </c>
      <c r="J7" s="18">
        <v>0</v>
      </c>
      <c r="K7" s="18">
        <v>21</v>
      </c>
      <c r="L7" s="18">
        <v>1</v>
      </c>
      <c r="M7" s="18">
        <v>0</v>
      </c>
      <c r="N7" s="18">
        <v>2</v>
      </c>
      <c r="O7" s="18">
        <v>1</v>
      </c>
      <c r="P7" s="18">
        <v>0</v>
      </c>
    </row>
    <row r="8" spans="1:16">
      <c r="A8" t="s">
        <v>31</v>
      </c>
      <c r="B8" s="18">
        <v>4</v>
      </c>
      <c r="C8" s="18">
        <v>2</v>
      </c>
      <c r="D8" s="18">
        <v>4</v>
      </c>
      <c r="E8" s="18">
        <v>0</v>
      </c>
      <c r="F8" s="18">
        <v>0</v>
      </c>
      <c r="G8" s="18">
        <v>3</v>
      </c>
      <c r="H8" s="18">
        <v>2</v>
      </c>
      <c r="I8" s="18">
        <v>5</v>
      </c>
      <c r="J8" s="18">
        <v>1</v>
      </c>
      <c r="K8" s="18">
        <v>2</v>
      </c>
      <c r="L8" s="18">
        <v>2</v>
      </c>
      <c r="M8" s="18">
        <v>3</v>
      </c>
      <c r="N8" s="18">
        <v>0</v>
      </c>
      <c r="O8" s="18">
        <v>1</v>
      </c>
      <c r="P8" s="18">
        <v>1</v>
      </c>
    </row>
    <row r="9" spans="1:16">
      <c r="A9" t="s">
        <v>32</v>
      </c>
      <c r="B9" s="18">
        <v>0</v>
      </c>
      <c r="C9" s="18">
        <v>6</v>
      </c>
      <c r="D9" s="18">
        <v>0</v>
      </c>
      <c r="E9" s="18">
        <v>0</v>
      </c>
      <c r="F9" s="18">
        <v>0</v>
      </c>
      <c r="G9" s="18">
        <v>0</v>
      </c>
      <c r="H9" s="18">
        <v>3</v>
      </c>
      <c r="I9" s="18">
        <v>6</v>
      </c>
      <c r="J9" s="18">
        <v>0</v>
      </c>
      <c r="K9" s="18">
        <v>2</v>
      </c>
      <c r="L9" s="18">
        <v>5</v>
      </c>
      <c r="M9" s="18">
        <v>3</v>
      </c>
      <c r="N9" s="18">
        <v>2</v>
      </c>
      <c r="O9" s="18">
        <v>0</v>
      </c>
      <c r="P9" s="18">
        <v>4</v>
      </c>
    </row>
    <row r="10" spans="1:16">
      <c r="A10" t="s">
        <v>33</v>
      </c>
      <c r="B10" s="18">
        <v>0</v>
      </c>
      <c r="C10" s="18">
        <v>9</v>
      </c>
      <c r="D10" s="18">
        <v>0</v>
      </c>
      <c r="E10" s="18">
        <v>0</v>
      </c>
      <c r="F10" s="18">
        <v>0</v>
      </c>
      <c r="G10" s="18">
        <v>1</v>
      </c>
      <c r="H10" s="18">
        <v>2</v>
      </c>
      <c r="I10" s="18">
        <v>1</v>
      </c>
      <c r="J10" s="18">
        <v>1</v>
      </c>
      <c r="K10" s="18">
        <v>0</v>
      </c>
      <c r="L10" s="18">
        <v>3</v>
      </c>
      <c r="M10" s="18">
        <v>2</v>
      </c>
      <c r="N10" s="18">
        <v>1</v>
      </c>
      <c r="O10" s="18">
        <v>0</v>
      </c>
      <c r="P10" s="18">
        <v>0</v>
      </c>
    </row>
    <row r="11" spans="1:16">
      <c r="A11" t="s">
        <v>34</v>
      </c>
      <c r="B11" s="18">
        <v>0</v>
      </c>
      <c r="C11" s="18">
        <v>2</v>
      </c>
      <c r="D11" s="18">
        <v>0</v>
      </c>
      <c r="E11" s="18">
        <v>0</v>
      </c>
      <c r="F11" s="18">
        <v>0</v>
      </c>
      <c r="G11" s="18">
        <v>0</v>
      </c>
      <c r="H11" s="18">
        <v>2</v>
      </c>
      <c r="I11" s="18">
        <v>10</v>
      </c>
      <c r="J11" s="18">
        <v>10</v>
      </c>
      <c r="K11" s="18">
        <v>2</v>
      </c>
      <c r="L11" s="18">
        <v>0</v>
      </c>
      <c r="M11" s="18">
        <v>5</v>
      </c>
      <c r="N11" s="18">
        <v>8</v>
      </c>
      <c r="O11" s="18">
        <v>1</v>
      </c>
      <c r="P11" s="18">
        <v>0</v>
      </c>
    </row>
    <row r="12" spans="1:16">
      <c r="A12" t="s">
        <v>35</v>
      </c>
      <c r="B12" s="18">
        <v>0</v>
      </c>
      <c r="C12" s="18">
        <v>15</v>
      </c>
      <c r="D12" s="18">
        <v>10</v>
      </c>
      <c r="E12" s="18">
        <v>0</v>
      </c>
      <c r="F12" s="18">
        <v>0</v>
      </c>
      <c r="G12" s="18">
        <v>3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13</v>
      </c>
      <c r="N12" s="18">
        <v>0</v>
      </c>
      <c r="O12" s="18">
        <v>0</v>
      </c>
      <c r="P12" s="18">
        <v>57</v>
      </c>
    </row>
    <row r="13" spans="1:16">
      <c r="A13" t="s">
        <v>36</v>
      </c>
      <c r="B13" s="18">
        <v>0</v>
      </c>
      <c r="C13" s="18">
        <v>2</v>
      </c>
      <c r="D13" s="18">
        <v>2</v>
      </c>
      <c r="E13" s="18">
        <v>0</v>
      </c>
      <c r="F13" s="18">
        <v>0</v>
      </c>
      <c r="G13" s="18">
        <v>0</v>
      </c>
      <c r="H13" s="18">
        <v>1</v>
      </c>
      <c r="I13" s="18">
        <v>1</v>
      </c>
      <c r="J13" s="18">
        <v>1</v>
      </c>
      <c r="K13" s="18">
        <v>2</v>
      </c>
      <c r="L13" s="18">
        <v>2</v>
      </c>
      <c r="M13" s="18">
        <v>0</v>
      </c>
      <c r="N13" s="18">
        <v>0</v>
      </c>
      <c r="O13" s="18">
        <v>1</v>
      </c>
      <c r="P13" s="18">
        <v>1</v>
      </c>
    </row>
    <row r="14" spans="1:16">
      <c r="A14" t="s">
        <v>38</v>
      </c>
      <c r="B14" s="18">
        <v>0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</row>
    <row r="15" spans="1:16">
      <c r="A15" t="s">
        <v>79</v>
      </c>
      <c r="B15" s="18">
        <v>3</v>
      </c>
      <c r="C15" s="18">
        <v>0</v>
      </c>
      <c r="D15" s="18">
        <v>0</v>
      </c>
      <c r="E15" s="18">
        <v>0</v>
      </c>
      <c r="F15" s="18">
        <v>0</v>
      </c>
      <c r="G15" s="18">
        <v>15</v>
      </c>
      <c r="H15" s="18">
        <v>0</v>
      </c>
      <c r="I15" s="18">
        <v>10</v>
      </c>
      <c r="J15" s="18">
        <v>0</v>
      </c>
      <c r="K15" s="18">
        <v>2</v>
      </c>
      <c r="L15" s="18">
        <v>0</v>
      </c>
      <c r="M15" s="18">
        <v>3</v>
      </c>
      <c r="N15" s="18">
        <v>0</v>
      </c>
      <c r="O15" s="18">
        <v>10</v>
      </c>
      <c r="P15" s="18">
        <v>0</v>
      </c>
    </row>
    <row r="16" spans="1:16">
      <c r="A16" t="s">
        <v>80</v>
      </c>
      <c r="B16" s="18">
        <v>2</v>
      </c>
      <c r="C16" s="18">
        <v>0</v>
      </c>
      <c r="D16" s="18">
        <v>10</v>
      </c>
      <c r="E16" s="18">
        <v>0</v>
      </c>
      <c r="F16" s="18">
        <v>0</v>
      </c>
      <c r="G16" s="18">
        <v>7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60</v>
      </c>
      <c r="P16" s="18">
        <v>23</v>
      </c>
    </row>
    <row r="17" spans="1:16">
      <c r="B17">
        <f>SUM(B2:B16)</f>
        <v>26</v>
      </c>
      <c r="C17">
        <f>SUM(C2:C16)</f>
        <v>74</v>
      </c>
      <c r="D17">
        <f>SUM(D2:D16)</f>
        <v>40</v>
      </c>
      <c r="E17">
        <v>0</v>
      </c>
      <c r="F17">
        <v>0</v>
      </c>
      <c r="G17">
        <f t="shared" ref="G17:P17" si="0">SUM(G2:G16)</f>
        <v>29</v>
      </c>
      <c r="H17">
        <f t="shared" si="0"/>
        <v>12</v>
      </c>
      <c r="I17">
        <f t="shared" si="0"/>
        <v>73</v>
      </c>
      <c r="J17">
        <f t="shared" si="0"/>
        <v>45</v>
      </c>
      <c r="K17">
        <f t="shared" si="0"/>
        <v>61</v>
      </c>
      <c r="L17">
        <f t="shared" si="0"/>
        <v>16</v>
      </c>
      <c r="M17">
        <f t="shared" si="0"/>
        <v>29</v>
      </c>
      <c r="N17">
        <f t="shared" si="0"/>
        <v>18</v>
      </c>
      <c r="O17">
        <f t="shared" si="0"/>
        <v>74</v>
      </c>
      <c r="P17">
        <f t="shared" si="0"/>
        <v>100</v>
      </c>
    </row>
    <row r="18" spans="1:16">
      <c r="A18" s="10" t="s">
        <v>37</v>
      </c>
      <c r="B18" s="10" t="s">
        <v>51</v>
      </c>
      <c r="C18" s="10" t="s">
        <v>40</v>
      </c>
      <c r="D18" s="10" t="s">
        <v>50</v>
      </c>
      <c r="E18" s="10" t="s">
        <v>49</v>
      </c>
      <c r="F18" s="10" t="s">
        <v>44</v>
      </c>
      <c r="G18" s="10" t="s">
        <v>42</v>
      </c>
      <c r="H18" s="10" t="s">
        <v>43</v>
      </c>
      <c r="I18" s="10" t="s">
        <v>41</v>
      </c>
      <c r="J18" s="10" t="s">
        <v>54</v>
      </c>
      <c r="K18" s="10" t="s">
        <v>45</v>
      </c>
      <c r="L18" s="10" t="s">
        <v>52</v>
      </c>
      <c r="M18" s="10" t="s">
        <v>53</v>
      </c>
      <c r="N18" s="10" t="s">
        <v>46</v>
      </c>
      <c r="O18" s="10" t="s">
        <v>47</v>
      </c>
      <c r="P18" s="10" t="s">
        <v>48</v>
      </c>
    </row>
    <row r="19" spans="1:16">
      <c r="A19" t="s">
        <v>25</v>
      </c>
      <c r="B19">
        <v>30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</row>
    <row r="20" spans="1:16">
      <c r="A20" t="s">
        <v>26</v>
      </c>
      <c r="B20">
        <v>0</v>
      </c>
      <c r="C20">
        <v>0</v>
      </c>
      <c r="D20">
        <v>0</v>
      </c>
      <c r="E20">
        <v>2</v>
      </c>
      <c r="F20">
        <v>2</v>
      </c>
      <c r="G20">
        <v>10</v>
      </c>
      <c r="H20">
        <v>1</v>
      </c>
      <c r="I20">
        <v>0</v>
      </c>
      <c r="J20">
        <v>0</v>
      </c>
      <c r="K20">
        <v>21</v>
      </c>
      <c r="L20">
        <v>0</v>
      </c>
      <c r="M20">
        <v>0</v>
      </c>
      <c r="N20">
        <v>0</v>
      </c>
      <c r="O20">
        <v>0</v>
      </c>
      <c r="P20">
        <v>0</v>
      </c>
    </row>
    <row r="21" spans="1:16">
      <c r="A21" t="s">
        <v>27</v>
      </c>
      <c r="B21">
        <v>0</v>
      </c>
      <c r="C21">
        <v>10</v>
      </c>
      <c r="D21">
        <v>3</v>
      </c>
      <c r="E21">
        <v>0</v>
      </c>
      <c r="F21">
        <v>0</v>
      </c>
      <c r="G21">
        <v>0</v>
      </c>
      <c r="H21">
        <v>0</v>
      </c>
      <c r="I21">
        <v>0</v>
      </c>
      <c r="J21">
        <v>10</v>
      </c>
      <c r="K21">
        <v>7</v>
      </c>
      <c r="L21">
        <v>3</v>
      </c>
      <c r="M21">
        <v>0</v>
      </c>
      <c r="N21">
        <v>3</v>
      </c>
      <c r="O21">
        <v>4</v>
      </c>
      <c r="P21">
        <v>0</v>
      </c>
    </row>
    <row r="22" spans="1:16">
      <c r="A22" t="s">
        <v>28</v>
      </c>
      <c r="B22">
        <v>1</v>
      </c>
      <c r="C22">
        <v>0</v>
      </c>
      <c r="D22">
        <v>10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</row>
    <row r="23" spans="1:16">
      <c r="A23" t="s">
        <v>29</v>
      </c>
      <c r="B23">
        <v>3</v>
      </c>
      <c r="C23">
        <v>11</v>
      </c>
      <c r="D23">
        <v>0</v>
      </c>
      <c r="E23">
        <v>0</v>
      </c>
      <c r="F23">
        <v>4</v>
      </c>
      <c r="G23">
        <v>15</v>
      </c>
      <c r="H23">
        <v>20</v>
      </c>
      <c r="I23">
        <v>10</v>
      </c>
      <c r="J23">
        <v>0</v>
      </c>
      <c r="K23">
        <v>2</v>
      </c>
      <c r="L23">
        <v>0</v>
      </c>
      <c r="M23">
        <v>3</v>
      </c>
      <c r="N23">
        <v>0</v>
      </c>
      <c r="O23">
        <v>10</v>
      </c>
      <c r="P23">
        <v>0</v>
      </c>
    </row>
    <row r="24" spans="1:16">
      <c r="A24" t="s">
        <v>30</v>
      </c>
      <c r="B24">
        <v>2</v>
      </c>
      <c r="C24">
        <v>0</v>
      </c>
      <c r="D24">
        <v>5</v>
      </c>
      <c r="E24">
        <v>0</v>
      </c>
      <c r="F24">
        <v>0</v>
      </c>
      <c r="G24">
        <v>3</v>
      </c>
      <c r="H24">
        <v>0</v>
      </c>
      <c r="I24">
        <v>0</v>
      </c>
      <c r="J24">
        <v>0</v>
      </c>
      <c r="K24">
        <v>2</v>
      </c>
      <c r="L24">
        <v>0</v>
      </c>
      <c r="M24">
        <v>0</v>
      </c>
      <c r="N24">
        <v>3</v>
      </c>
      <c r="O24">
        <v>10</v>
      </c>
      <c r="P24">
        <v>0</v>
      </c>
    </row>
    <row r="25" spans="1:16">
      <c r="A25" t="s">
        <v>31</v>
      </c>
      <c r="B25">
        <v>0</v>
      </c>
      <c r="C25">
        <v>0</v>
      </c>
      <c r="D25">
        <v>0</v>
      </c>
      <c r="E25">
        <v>0</v>
      </c>
      <c r="F25">
        <v>34</v>
      </c>
      <c r="G25">
        <v>6</v>
      </c>
      <c r="H25">
        <v>0</v>
      </c>
      <c r="I25">
        <v>0</v>
      </c>
      <c r="J25">
        <v>0</v>
      </c>
      <c r="K25">
        <v>5</v>
      </c>
      <c r="L25">
        <v>0</v>
      </c>
      <c r="M25">
        <v>0</v>
      </c>
      <c r="N25">
        <v>0</v>
      </c>
      <c r="O25">
        <v>0</v>
      </c>
      <c r="P25">
        <v>0</v>
      </c>
    </row>
    <row r="26" spans="1:16">
      <c r="A26" t="s">
        <v>32</v>
      </c>
      <c r="B26">
        <v>0</v>
      </c>
      <c r="C26">
        <v>0</v>
      </c>
      <c r="D26">
        <v>0</v>
      </c>
      <c r="E26">
        <v>7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</row>
    <row r="27" spans="1:16">
      <c r="A27" t="s">
        <v>33</v>
      </c>
      <c r="B27">
        <v>0</v>
      </c>
      <c r="C27">
        <v>0</v>
      </c>
      <c r="D27">
        <v>0</v>
      </c>
      <c r="E27">
        <v>0</v>
      </c>
      <c r="F27">
        <v>5</v>
      </c>
      <c r="G27">
        <v>0</v>
      </c>
      <c r="H27">
        <v>0</v>
      </c>
      <c r="I27">
        <v>0</v>
      </c>
      <c r="J27">
        <v>0</v>
      </c>
      <c r="K27">
        <v>2</v>
      </c>
      <c r="L27">
        <v>0</v>
      </c>
      <c r="M27">
        <v>0</v>
      </c>
      <c r="N27">
        <v>0</v>
      </c>
      <c r="O27">
        <v>0</v>
      </c>
      <c r="P27">
        <v>0</v>
      </c>
    </row>
    <row r="28" spans="1:16">
      <c r="A28" t="s">
        <v>34</v>
      </c>
      <c r="B28">
        <v>0</v>
      </c>
      <c r="C28">
        <v>0</v>
      </c>
      <c r="D28">
        <v>0</v>
      </c>
      <c r="E28">
        <v>12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</row>
    <row r="29" spans="1:16">
      <c r="A29" t="s">
        <v>35</v>
      </c>
      <c r="B29">
        <v>0</v>
      </c>
      <c r="C29">
        <v>0</v>
      </c>
      <c r="D29">
        <v>0</v>
      </c>
      <c r="E29">
        <v>0</v>
      </c>
      <c r="F29">
        <v>10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</row>
    <row r="30" spans="1:16">
      <c r="A30" t="s">
        <v>36</v>
      </c>
      <c r="B30">
        <v>0</v>
      </c>
      <c r="C30">
        <v>0</v>
      </c>
      <c r="D30">
        <v>0</v>
      </c>
      <c r="E30">
        <v>2</v>
      </c>
      <c r="F30">
        <v>1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</row>
    <row r="31" spans="1:16">
      <c r="A31" t="s">
        <v>38</v>
      </c>
      <c r="B31">
        <v>3</v>
      </c>
      <c r="C31">
        <v>4</v>
      </c>
      <c r="D31">
        <v>0</v>
      </c>
      <c r="E31">
        <v>0</v>
      </c>
      <c r="F31">
        <v>0</v>
      </c>
      <c r="G31">
        <v>0</v>
      </c>
      <c r="H31">
        <v>0</v>
      </c>
      <c r="I31">
        <v>4</v>
      </c>
      <c r="J31">
        <v>0</v>
      </c>
      <c r="K31">
        <v>0</v>
      </c>
      <c r="L31">
        <v>2</v>
      </c>
      <c r="M31">
        <v>2</v>
      </c>
      <c r="N31">
        <v>0</v>
      </c>
      <c r="O31">
        <v>0</v>
      </c>
      <c r="P31">
        <v>0</v>
      </c>
    </row>
    <row r="32" spans="1:16">
      <c r="A32" t="s">
        <v>57</v>
      </c>
      <c r="B32">
        <f t="shared" ref="B32:P32" si="1">SUM(B19:B31)</f>
        <v>39</v>
      </c>
      <c r="C32">
        <f t="shared" si="1"/>
        <v>25</v>
      </c>
      <c r="D32">
        <f t="shared" si="1"/>
        <v>18</v>
      </c>
      <c r="E32">
        <f t="shared" si="1"/>
        <v>23</v>
      </c>
      <c r="F32">
        <f t="shared" si="1"/>
        <v>56</v>
      </c>
      <c r="G32">
        <f t="shared" si="1"/>
        <v>34</v>
      </c>
      <c r="H32">
        <f t="shared" si="1"/>
        <v>21</v>
      </c>
      <c r="I32">
        <f t="shared" si="1"/>
        <v>14</v>
      </c>
      <c r="J32">
        <f t="shared" si="1"/>
        <v>10</v>
      </c>
      <c r="K32">
        <f t="shared" si="1"/>
        <v>39</v>
      </c>
      <c r="L32">
        <f t="shared" si="1"/>
        <v>5</v>
      </c>
      <c r="M32">
        <f t="shared" si="1"/>
        <v>5</v>
      </c>
      <c r="N32">
        <f t="shared" si="1"/>
        <v>6</v>
      </c>
      <c r="O32">
        <f t="shared" si="1"/>
        <v>24</v>
      </c>
      <c r="P32">
        <f t="shared" si="1"/>
        <v>0</v>
      </c>
    </row>
    <row r="33" spans="1:16">
      <c r="A33" s="10" t="s">
        <v>83</v>
      </c>
      <c r="B33" s="10" t="s">
        <v>51</v>
      </c>
      <c r="C33" s="10" t="s">
        <v>40</v>
      </c>
      <c r="D33" s="10" t="s">
        <v>50</v>
      </c>
      <c r="E33" s="10" t="s">
        <v>49</v>
      </c>
      <c r="F33" s="10" t="s">
        <v>44</v>
      </c>
      <c r="G33" s="10" t="s">
        <v>42</v>
      </c>
      <c r="H33" s="10" t="s">
        <v>43</v>
      </c>
      <c r="I33" s="10" t="s">
        <v>41</v>
      </c>
      <c r="J33" s="10" t="s">
        <v>54</v>
      </c>
      <c r="K33" s="10" t="s">
        <v>45</v>
      </c>
      <c r="L33" s="10" t="s">
        <v>52</v>
      </c>
      <c r="M33" s="10" t="s">
        <v>53</v>
      </c>
      <c r="N33" s="10" t="s">
        <v>46</v>
      </c>
      <c r="O33" s="10" t="s">
        <v>47</v>
      </c>
      <c r="P33" s="10" t="s">
        <v>48</v>
      </c>
    </row>
    <row r="34" spans="1:16">
      <c r="A34" t="s">
        <v>25</v>
      </c>
      <c r="B34">
        <v>0</v>
      </c>
      <c r="C34">
        <v>0</v>
      </c>
      <c r="D34">
        <v>0</v>
      </c>
      <c r="E34">
        <v>0</v>
      </c>
      <c r="F34">
        <v>0</v>
      </c>
      <c r="G34">
        <v>5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-4</v>
      </c>
    </row>
    <row r="35" spans="1:16">
      <c r="A35" t="s">
        <v>26</v>
      </c>
      <c r="B35">
        <v>0</v>
      </c>
      <c r="C35">
        <v>0</v>
      </c>
      <c r="D35">
        <v>7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-2</v>
      </c>
      <c r="L35">
        <v>0</v>
      </c>
      <c r="M35">
        <v>0</v>
      </c>
      <c r="N35">
        <v>0</v>
      </c>
      <c r="O35">
        <v>0</v>
      </c>
      <c r="P35">
        <v>0</v>
      </c>
    </row>
    <row r="36" spans="1:16">
      <c r="A36" t="s">
        <v>27</v>
      </c>
      <c r="B36">
        <v>0</v>
      </c>
      <c r="C36">
        <v>0</v>
      </c>
      <c r="D36">
        <v>0</v>
      </c>
      <c r="E36">
        <v>0</v>
      </c>
      <c r="F36">
        <v>0</v>
      </c>
      <c r="G36">
        <v>25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</row>
    <row r="37" spans="1:16">
      <c r="A37" t="s">
        <v>28</v>
      </c>
      <c r="B37">
        <v>0</v>
      </c>
      <c r="C37">
        <v>-16</v>
      </c>
      <c r="D37">
        <v>0</v>
      </c>
      <c r="E37">
        <v>0</v>
      </c>
      <c r="F37">
        <v>10</v>
      </c>
      <c r="G37">
        <v>0</v>
      </c>
      <c r="H37">
        <v>0</v>
      </c>
      <c r="I37">
        <v>0</v>
      </c>
      <c r="J37">
        <v>0</v>
      </c>
      <c r="K37">
        <v>2</v>
      </c>
      <c r="L37">
        <v>0</v>
      </c>
      <c r="M37">
        <v>0</v>
      </c>
      <c r="N37">
        <v>0</v>
      </c>
      <c r="O37">
        <v>0</v>
      </c>
      <c r="P37">
        <v>0</v>
      </c>
    </row>
    <row r="38" spans="1:16">
      <c r="A38" t="s">
        <v>29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</row>
    <row r="39" spans="1:16">
      <c r="A39" t="s">
        <v>30</v>
      </c>
      <c r="B39">
        <v>-2</v>
      </c>
      <c r="C39">
        <v>4</v>
      </c>
      <c r="D39">
        <v>0</v>
      </c>
      <c r="E39">
        <v>0</v>
      </c>
      <c r="F39">
        <v>0</v>
      </c>
      <c r="G39">
        <v>-2</v>
      </c>
      <c r="H39">
        <v>0</v>
      </c>
      <c r="I39">
        <v>0</v>
      </c>
      <c r="J39">
        <v>0</v>
      </c>
      <c r="K39">
        <v>-1</v>
      </c>
      <c r="L39">
        <v>0</v>
      </c>
      <c r="M39">
        <v>0</v>
      </c>
      <c r="N39">
        <v>0</v>
      </c>
      <c r="O39">
        <v>0</v>
      </c>
      <c r="P39">
        <v>0</v>
      </c>
    </row>
    <row r="40" spans="1:16">
      <c r="A40" t="s">
        <v>31</v>
      </c>
      <c r="B40">
        <v>0</v>
      </c>
      <c r="C40">
        <v>0</v>
      </c>
      <c r="D40">
        <v>0</v>
      </c>
      <c r="E40">
        <v>0</v>
      </c>
      <c r="F40">
        <v>0</v>
      </c>
      <c r="G40">
        <v>6</v>
      </c>
      <c r="H40">
        <v>0</v>
      </c>
      <c r="I40">
        <v>0</v>
      </c>
      <c r="J40">
        <v>0</v>
      </c>
      <c r="K40">
        <v>5</v>
      </c>
      <c r="L40">
        <v>0</v>
      </c>
      <c r="M40">
        <v>0</v>
      </c>
      <c r="N40">
        <v>0</v>
      </c>
      <c r="O40">
        <v>0</v>
      </c>
      <c r="P40">
        <v>0</v>
      </c>
    </row>
    <row r="41" spans="1:16">
      <c r="A41" t="s">
        <v>32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</row>
    <row r="42" spans="1:16">
      <c r="A42" t="s">
        <v>33</v>
      </c>
      <c r="B42">
        <v>0</v>
      </c>
      <c r="C42">
        <v>1</v>
      </c>
      <c r="D42">
        <v>0</v>
      </c>
      <c r="E42">
        <v>0</v>
      </c>
      <c r="F42">
        <v>1</v>
      </c>
      <c r="G42">
        <v>0</v>
      </c>
      <c r="H42">
        <v>0</v>
      </c>
      <c r="I42">
        <v>0</v>
      </c>
      <c r="J42">
        <v>0</v>
      </c>
      <c r="K42">
        <v>1</v>
      </c>
      <c r="L42">
        <v>0</v>
      </c>
      <c r="M42">
        <v>0</v>
      </c>
      <c r="N42">
        <v>1</v>
      </c>
      <c r="O42">
        <v>0</v>
      </c>
      <c r="P42">
        <v>0</v>
      </c>
    </row>
    <row r="43" spans="1:16">
      <c r="A43" t="s">
        <v>34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</row>
    <row r="44" spans="1:16">
      <c r="A44" t="s">
        <v>35</v>
      </c>
      <c r="B44">
        <v>0</v>
      </c>
      <c r="C44">
        <v>0</v>
      </c>
      <c r="D44">
        <v>0</v>
      </c>
      <c r="E44">
        <v>0</v>
      </c>
      <c r="F44">
        <v>10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10</v>
      </c>
      <c r="O44">
        <v>0</v>
      </c>
      <c r="P44">
        <v>0</v>
      </c>
    </row>
    <row r="45" spans="1:16">
      <c r="A45" t="s">
        <v>36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</row>
    <row r="46" spans="1:16">
      <c r="A46" t="s">
        <v>38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</row>
    <row r="47" spans="1:16">
      <c r="A47" t="s">
        <v>79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-1</v>
      </c>
      <c r="L47">
        <v>0</v>
      </c>
      <c r="M47">
        <v>0</v>
      </c>
      <c r="N47">
        <v>0</v>
      </c>
      <c r="O47">
        <v>0</v>
      </c>
      <c r="P47">
        <v>0</v>
      </c>
    </row>
    <row r="48" spans="1:16">
      <c r="A48" t="s">
        <v>80</v>
      </c>
      <c r="B48">
        <v>0</v>
      </c>
      <c r="C48">
        <v>0</v>
      </c>
      <c r="D48">
        <v>0</v>
      </c>
      <c r="E48">
        <v>0</v>
      </c>
      <c r="F48">
        <v>0</v>
      </c>
      <c r="G48">
        <v>5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</row>
    <row r="49" spans="1:16">
      <c r="A49" t="s">
        <v>81</v>
      </c>
      <c r="B49">
        <f t="shared" ref="B49:P49" si="2">SUM(B34:B48)</f>
        <v>-2</v>
      </c>
      <c r="C49">
        <f t="shared" si="2"/>
        <v>-11</v>
      </c>
      <c r="D49">
        <f t="shared" si="2"/>
        <v>7</v>
      </c>
      <c r="E49">
        <f t="shared" si="2"/>
        <v>0</v>
      </c>
      <c r="F49">
        <f t="shared" si="2"/>
        <v>21</v>
      </c>
      <c r="G49">
        <f t="shared" si="2"/>
        <v>39</v>
      </c>
      <c r="H49">
        <f t="shared" si="2"/>
        <v>0</v>
      </c>
      <c r="I49">
        <f t="shared" si="2"/>
        <v>0</v>
      </c>
      <c r="J49">
        <f t="shared" si="2"/>
        <v>0</v>
      </c>
      <c r="K49">
        <f t="shared" si="2"/>
        <v>4</v>
      </c>
      <c r="L49">
        <f t="shared" si="2"/>
        <v>0</v>
      </c>
      <c r="M49">
        <f t="shared" si="2"/>
        <v>0</v>
      </c>
      <c r="N49">
        <f t="shared" si="2"/>
        <v>11</v>
      </c>
      <c r="O49">
        <f t="shared" si="2"/>
        <v>0</v>
      </c>
      <c r="P49">
        <f t="shared" si="2"/>
        <v>-4</v>
      </c>
    </row>
    <row r="50" spans="1:16">
      <c r="A50" t="s">
        <v>82</v>
      </c>
      <c r="B50" s="10" t="s">
        <v>51</v>
      </c>
      <c r="C50" s="10" t="s">
        <v>40</v>
      </c>
      <c r="D50" s="10" t="s">
        <v>50</v>
      </c>
      <c r="E50" s="10" t="s">
        <v>49</v>
      </c>
      <c r="F50" s="10" t="s">
        <v>44</v>
      </c>
      <c r="G50" s="10" t="s">
        <v>42</v>
      </c>
      <c r="H50" s="10" t="s">
        <v>43</v>
      </c>
      <c r="I50" s="10" t="s">
        <v>41</v>
      </c>
      <c r="J50" s="10" t="s">
        <v>54</v>
      </c>
      <c r="K50" s="10" t="s">
        <v>45</v>
      </c>
      <c r="L50" s="10" t="s">
        <v>52</v>
      </c>
      <c r="M50" s="10" t="s">
        <v>53</v>
      </c>
      <c r="N50" s="10" t="s">
        <v>46</v>
      </c>
      <c r="O50" s="10" t="s">
        <v>47</v>
      </c>
      <c r="P50" s="10" t="s">
        <v>48</v>
      </c>
    </row>
    <row r="51" spans="1:16">
      <c r="A51" t="s">
        <v>25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</row>
    <row r="52" spans="1:16">
      <c r="A52" t="s">
        <v>26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</row>
    <row r="53" spans="1:16">
      <c r="A53" t="s">
        <v>27</v>
      </c>
      <c r="B53">
        <v>0</v>
      </c>
      <c r="C53">
        <v>0</v>
      </c>
      <c r="D53">
        <v>0</v>
      </c>
      <c r="E53">
        <v>0</v>
      </c>
      <c r="F53">
        <v>0</v>
      </c>
      <c r="G53">
        <v>-15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</row>
    <row r="54" spans="1:16">
      <c r="A54" t="s">
        <v>28</v>
      </c>
      <c r="B54">
        <v>0</v>
      </c>
      <c r="C54">
        <v>-3</v>
      </c>
      <c r="D54">
        <v>-5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</row>
    <row r="55" spans="1:16">
      <c r="A55" t="s">
        <v>29</v>
      </c>
      <c r="B55">
        <v>0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10</v>
      </c>
      <c r="P55">
        <v>0</v>
      </c>
    </row>
    <row r="56" spans="1:16">
      <c r="A56" t="s">
        <v>30</v>
      </c>
      <c r="B56">
        <v>0</v>
      </c>
      <c r="C56">
        <v>-2</v>
      </c>
      <c r="D56">
        <v>10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-15</v>
      </c>
      <c r="P56">
        <v>0</v>
      </c>
    </row>
    <row r="57" spans="1:16">
      <c r="A57" t="s">
        <v>31</v>
      </c>
      <c r="B57">
        <v>0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</row>
    <row r="58" spans="1:16">
      <c r="A58" t="s">
        <v>32</v>
      </c>
      <c r="B58">
        <v>0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</row>
    <row r="59" spans="1:16">
      <c r="A59" t="s">
        <v>33</v>
      </c>
      <c r="B59">
        <v>0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</row>
    <row r="60" spans="1:16">
      <c r="A60" t="s">
        <v>34</v>
      </c>
      <c r="B60">
        <v>0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</row>
    <row r="61" spans="1:16">
      <c r="A61" t="s">
        <v>35</v>
      </c>
      <c r="B61">
        <v>0</v>
      </c>
      <c r="C61">
        <v>2</v>
      </c>
      <c r="D61">
        <v>0</v>
      </c>
      <c r="E61">
        <v>0</v>
      </c>
      <c r="F61">
        <v>-5</v>
      </c>
      <c r="G61">
        <v>-3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</row>
    <row r="62" spans="1:16">
      <c r="A62" t="s">
        <v>36</v>
      </c>
      <c r="B62">
        <v>0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</row>
    <row r="63" spans="1:16">
      <c r="A63" t="s">
        <v>38</v>
      </c>
      <c r="B63">
        <v>0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</row>
    <row r="64" spans="1:16">
      <c r="A64" t="s">
        <v>79</v>
      </c>
      <c r="B64">
        <v>0</v>
      </c>
      <c r="C64">
        <v>0</v>
      </c>
      <c r="D64">
        <v>0</v>
      </c>
      <c r="E64">
        <v>0</v>
      </c>
      <c r="F64">
        <v>0</v>
      </c>
      <c r="G64">
        <v>-7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</row>
    <row r="65" spans="1:16">
      <c r="A65" t="s">
        <v>80</v>
      </c>
      <c r="B65">
        <v>0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-20</v>
      </c>
      <c r="P65">
        <v>0</v>
      </c>
    </row>
    <row r="66" spans="1:16">
      <c r="A66" t="s">
        <v>81</v>
      </c>
      <c r="B66">
        <f t="shared" ref="B66:P66" si="3">SUM(B51:B65)</f>
        <v>0</v>
      </c>
      <c r="C66">
        <f t="shared" si="3"/>
        <v>-3</v>
      </c>
      <c r="D66">
        <f t="shared" si="3"/>
        <v>5</v>
      </c>
      <c r="E66">
        <f t="shared" si="3"/>
        <v>0</v>
      </c>
      <c r="F66">
        <f t="shared" si="3"/>
        <v>-5</v>
      </c>
      <c r="G66">
        <f t="shared" si="3"/>
        <v>-25</v>
      </c>
      <c r="H66">
        <f t="shared" si="3"/>
        <v>0</v>
      </c>
      <c r="I66">
        <f t="shared" si="3"/>
        <v>0</v>
      </c>
      <c r="J66">
        <f t="shared" si="3"/>
        <v>0</v>
      </c>
      <c r="K66">
        <f t="shared" si="3"/>
        <v>0</v>
      </c>
      <c r="L66">
        <f t="shared" si="3"/>
        <v>0</v>
      </c>
      <c r="M66">
        <f t="shared" si="3"/>
        <v>0</v>
      </c>
      <c r="N66">
        <f t="shared" si="3"/>
        <v>0</v>
      </c>
      <c r="O66">
        <f t="shared" si="3"/>
        <v>-25</v>
      </c>
      <c r="P66">
        <f t="shared" si="3"/>
        <v>0</v>
      </c>
    </row>
    <row r="67" spans="1:16">
      <c r="A67" t="s">
        <v>85</v>
      </c>
      <c r="B67" s="10" t="s">
        <v>51</v>
      </c>
      <c r="C67" s="10" t="s">
        <v>40</v>
      </c>
      <c r="D67" s="10" t="s">
        <v>50</v>
      </c>
      <c r="E67" s="10" t="s">
        <v>49</v>
      </c>
      <c r="F67" s="10" t="s">
        <v>44</v>
      </c>
      <c r="G67" s="10" t="s">
        <v>42</v>
      </c>
      <c r="H67" s="10" t="s">
        <v>43</v>
      </c>
      <c r="I67" s="10" t="s">
        <v>41</v>
      </c>
      <c r="J67" s="10" t="s">
        <v>54</v>
      </c>
      <c r="K67" s="10" t="s">
        <v>45</v>
      </c>
      <c r="L67" s="10" t="s">
        <v>52</v>
      </c>
      <c r="M67" s="10" t="s">
        <v>53</v>
      </c>
      <c r="N67" s="10" t="s">
        <v>46</v>
      </c>
      <c r="O67" s="10" t="s">
        <v>47</v>
      </c>
      <c r="P67" s="10" t="s">
        <v>48</v>
      </c>
    </row>
    <row r="68" spans="1:16">
      <c r="A68" t="s">
        <v>25</v>
      </c>
      <c r="B68">
        <v>0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</row>
    <row r="69" spans="1:16">
      <c r="A69" t="s">
        <v>26</v>
      </c>
      <c r="B69">
        <v>0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</row>
    <row r="70" spans="1:16">
      <c r="A70" t="s">
        <v>27</v>
      </c>
      <c r="B70">
        <v>0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</row>
    <row r="71" spans="1:16">
      <c r="A71" t="s">
        <v>28</v>
      </c>
      <c r="B71">
        <v>0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</row>
    <row r="72" spans="1:16">
      <c r="A72" t="s">
        <v>29</v>
      </c>
      <c r="B72">
        <v>0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</row>
    <row r="73" spans="1:16">
      <c r="A73" t="s">
        <v>30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</row>
    <row r="74" spans="1:16">
      <c r="A74" t="s">
        <v>31</v>
      </c>
      <c r="B74">
        <v>0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</row>
    <row r="75" spans="1:16">
      <c r="A75" t="s">
        <v>32</v>
      </c>
      <c r="B75">
        <v>0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</row>
    <row r="76" spans="1:16">
      <c r="A76" t="s">
        <v>33</v>
      </c>
      <c r="B76">
        <v>0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</row>
    <row r="77" spans="1:16">
      <c r="A77" t="s">
        <v>34</v>
      </c>
      <c r="B77">
        <v>0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</row>
    <row r="78" spans="1:16">
      <c r="A78" t="s">
        <v>35</v>
      </c>
      <c r="B78">
        <v>0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</row>
    <row r="79" spans="1:16">
      <c r="A79" t="s">
        <v>36</v>
      </c>
      <c r="B79">
        <v>0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</row>
    <row r="80" spans="1:16">
      <c r="A80" t="s">
        <v>38</v>
      </c>
      <c r="B80">
        <v>0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</row>
    <row r="81" spans="1:16">
      <c r="A81" t="s">
        <v>79</v>
      </c>
      <c r="B81">
        <v>0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</row>
    <row r="82" spans="1:16">
      <c r="A82" t="s">
        <v>80</v>
      </c>
      <c r="B82">
        <v>0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5"/>
  <sheetViews>
    <sheetView workbookViewId="0">
      <selection activeCell="C11" sqref="C11"/>
    </sheetView>
  </sheetViews>
  <sheetFormatPr defaultRowHeight="15"/>
  <cols>
    <col min="5" max="5" width="9.5703125" customWidth="1"/>
    <col min="6" max="6" width="22.5703125" customWidth="1"/>
  </cols>
  <sheetData>
    <row r="1" spans="1:7" ht="23.25">
      <c r="A1" s="22" t="s">
        <v>1</v>
      </c>
      <c r="B1" s="22"/>
      <c r="C1" s="22"/>
      <c r="D1" s="22"/>
      <c r="E1" s="22"/>
      <c r="F1" s="22"/>
    </row>
    <row r="2" spans="1:7">
      <c r="A2" t="s">
        <v>12</v>
      </c>
      <c r="B2" t="s">
        <v>14</v>
      </c>
      <c r="C2" t="s">
        <v>13</v>
      </c>
      <c r="D2" t="s">
        <v>15</v>
      </c>
      <c r="E2" t="s">
        <v>16</v>
      </c>
      <c r="F2" t="s">
        <v>21</v>
      </c>
    </row>
    <row r="3" spans="1:7">
      <c r="A3" s="2">
        <v>41520</v>
      </c>
      <c r="B3" s="8">
        <v>71.25</v>
      </c>
      <c r="C3" s="8">
        <v>75</v>
      </c>
      <c r="D3">
        <v>26</v>
      </c>
      <c r="E3" s="6">
        <f>(B3-C3)</f>
        <v>-3.75</v>
      </c>
      <c r="F3" s="6">
        <f>B3*D3</f>
        <v>1852.5</v>
      </c>
    </row>
    <row r="4" spans="1:7">
      <c r="A4" s="2">
        <v>41527</v>
      </c>
      <c r="B4" s="8">
        <v>69.260000000000005</v>
      </c>
      <c r="C4">
        <v>71.25</v>
      </c>
      <c r="D4">
        <v>39</v>
      </c>
      <c r="E4" s="6">
        <f t="shared" ref="E4:E10" si="0">(B4-C4)</f>
        <v>-1.9899999999999949</v>
      </c>
      <c r="F4" s="6">
        <f t="shared" ref="F4:F10" si="1">B4*D4</f>
        <v>2701.1400000000003</v>
      </c>
    </row>
    <row r="5" spans="1:7">
      <c r="A5" s="2">
        <v>41534</v>
      </c>
      <c r="B5">
        <v>62.33</v>
      </c>
      <c r="C5">
        <v>69.260000000000005</v>
      </c>
      <c r="D5">
        <v>-21</v>
      </c>
      <c r="E5" s="6">
        <f t="shared" si="0"/>
        <v>-6.9300000000000068</v>
      </c>
      <c r="F5" s="6">
        <f t="shared" si="1"/>
        <v>-1308.93</v>
      </c>
    </row>
    <row r="6" spans="1:7">
      <c r="A6" s="2">
        <v>41541</v>
      </c>
      <c r="B6">
        <v>62.33</v>
      </c>
      <c r="C6">
        <v>62.33</v>
      </c>
      <c r="D6">
        <v>0</v>
      </c>
      <c r="E6" s="6">
        <f t="shared" si="0"/>
        <v>0</v>
      </c>
      <c r="F6" s="6">
        <f t="shared" si="1"/>
        <v>0</v>
      </c>
    </row>
    <row r="7" spans="1:7">
      <c r="A7" s="2">
        <v>41551</v>
      </c>
      <c r="B7">
        <v>62.33</v>
      </c>
      <c r="C7">
        <v>74.94</v>
      </c>
      <c r="D7">
        <v>0</v>
      </c>
      <c r="E7" s="6">
        <f t="shared" si="0"/>
        <v>-12.61</v>
      </c>
      <c r="F7" s="6">
        <f t="shared" si="1"/>
        <v>0</v>
      </c>
    </row>
    <row r="8" spans="1:7">
      <c r="A8" s="2">
        <v>41554</v>
      </c>
      <c r="B8">
        <v>74.94</v>
      </c>
      <c r="C8">
        <v>78.69</v>
      </c>
      <c r="D8">
        <v>0</v>
      </c>
      <c r="E8" s="6">
        <f t="shared" si="0"/>
        <v>-3.75</v>
      </c>
      <c r="F8" s="6">
        <f t="shared" si="1"/>
        <v>0</v>
      </c>
    </row>
    <row r="9" spans="1:7">
      <c r="A9" s="2">
        <v>41562</v>
      </c>
      <c r="B9">
        <v>78.69</v>
      </c>
      <c r="C9">
        <v>78.69</v>
      </c>
      <c r="E9" s="6">
        <f t="shared" si="0"/>
        <v>0</v>
      </c>
      <c r="F9" s="6">
        <f t="shared" si="1"/>
        <v>0</v>
      </c>
    </row>
    <row r="10" spans="1:7">
      <c r="A10" s="2"/>
      <c r="E10" s="6">
        <f t="shared" si="0"/>
        <v>0</v>
      </c>
      <c r="F10" s="6">
        <f t="shared" si="1"/>
        <v>0</v>
      </c>
    </row>
    <row r="11" spans="1:7">
      <c r="D11">
        <f>SUM(D3:D10)</f>
        <v>44</v>
      </c>
      <c r="F11" s="6">
        <f>SUM(F3:F10)</f>
        <v>3244.71</v>
      </c>
      <c r="G11" s="6"/>
    </row>
    <row r="14" spans="1:7">
      <c r="A14" t="s">
        <v>73</v>
      </c>
      <c r="C14">
        <v>7</v>
      </c>
      <c r="D14" t="s">
        <v>74</v>
      </c>
    </row>
    <row r="15" spans="1:7">
      <c r="A15" t="s">
        <v>89</v>
      </c>
      <c r="C15" t="s">
        <v>90</v>
      </c>
    </row>
  </sheetData>
  <mergeCells count="1">
    <mergeCell ref="A1:F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5"/>
  <sheetViews>
    <sheetView workbookViewId="0">
      <selection activeCell="D11" sqref="D11"/>
    </sheetView>
  </sheetViews>
  <sheetFormatPr defaultRowHeight="15"/>
  <sheetData>
    <row r="1" spans="1:6" ht="21">
      <c r="A1" s="23" t="s">
        <v>2</v>
      </c>
      <c r="B1" s="23"/>
      <c r="C1" s="23"/>
      <c r="D1" s="23"/>
      <c r="E1" s="23"/>
      <c r="F1" s="23"/>
    </row>
    <row r="2" spans="1:6">
      <c r="A2" t="s">
        <v>12</v>
      </c>
      <c r="B2" t="s">
        <v>13</v>
      </c>
      <c r="C2" t="s">
        <v>14</v>
      </c>
      <c r="D2" t="s">
        <v>15</v>
      </c>
      <c r="E2" t="s">
        <v>16</v>
      </c>
    </row>
    <row r="3" spans="1:6">
      <c r="A3" s="2">
        <v>41520</v>
      </c>
      <c r="B3">
        <v>50</v>
      </c>
      <c r="C3" s="6">
        <v>54.5</v>
      </c>
      <c r="D3">
        <v>75</v>
      </c>
      <c r="E3" s="6">
        <f t="shared" ref="E3:E10" si="0">(C3-B3)</f>
        <v>4.5</v>
      </c>
      <c r="F3">
        <f>B3*D3</f>
        <v>3750</v>
      </c>
    </row>
    <row r="4" spans="1:6">
      <c r="A4" s="2">
        <v>41527</v>
      </c>
      <c r="B4">
        <v>54.5</v>
      </c>
      <c r="C4">
        <v>155.54</v>
      </c>
      <c r="D4">
        <v>25</v>
      </c>
      <c r="E4" s="6">
        <f t="shared" si="0"/>
        <v>101.03999999999999</v>
      </c>
      <c r="F4">
        <f t="shared" ref="F4:F10" si="1">B4*D4</f>
        <v>1362.5</v>
      </c>
    </row>
    <row r="5" spans="1:6">
      <c r="A5" s="2">
        <v>41534</v>
      </c>
      <c r="B5">
        <v>155.54</v>
      </c>
      <c r="C5">
        <v>141.54</v>
      </c>
      <c r="D5">
        <v>-11</v>
      </c>
      <c r="E5" s="6">
        <f t="shared" si="0"/>
        <v>-14</v>
      </c>
      <c r="F5">
        <f t="shared" si="1"/>
        <v>-1710.9399999999998</v>
      </c>
    </row>
    <row r="6" spans="1:6">
      <c r="A6" s="2">
        <v>41541</v>
      </c>
      <c r="B6">
        <v>141.54</v>
      </c>
      <c r="C6">
        <v>141.54</v>
      </c>
      <c r="D6">
        <v>0</v>
      </c>
      <c r="E6" s="6">
        <f t="shared" si="0"/>
        <v>0</v>
      </c>
      <c r="F6">
        <f t="shared" si="1"/>
        <v>0</v>
      </c>
    </row>
    <row r="7" spans="1:6">
      <c r="A7" s="2">
        <v>41548</v>
      </c>
      <c r="B7">
        <v>141.54</v>
      </c>
      <c r="C7">
        <v>142.22</v>
      </c>
      <c r="D7">
        <v>-3</v>
      </c>
      <c r="E7" s="6">
        <f t="shared" si="0"/>
        <v>0.68000000000000682</v>
      </c>
      <c r="F7">
        <f t="shared" si="1"/>
        <v>-424.62</v>
      </c>
    </row>
    <row r="8" spans="1:6">
      <c r="A8" s="2">
        <v>41555</v>
      </c>
      <c r="B8">
        <v>142.22</v>
      </c>
      <c r="C8">
        <v>149.33000000000001</v>
      </c>
      <c r="D8">
        <v>0</v>
      </c>
      <c r="E8" s="6">
        <f t="shared" si="0"/>
        <v>7.1100000000000136</v>
      </c>
      <c r="F8">
        <f t="shared" si="1"/>
        <v>0</v>
      </c>
    </row>
    <row r="9" spans="1:6">
      <c r="A9" s="2">
        <v>41562</v>
      </c>
      <c r="B9">
        <v>149.33000000000001</v>
      </c>
      <c r="C9">
        <v>149.33000000000001</v>
      </c>
      <c r="D9">
        <v>0</v>
      </c>
      <c r="E9" s="6">
        <f t="shared" si="0"/>
        <v>0</v>
      </c>
      <c r="F9">
        <f t="shared" si="1"/>
        <v>0</v>
      </c>
    </row>
    <row r="10" spans="1:6">
      <c r="A10" s="2"/>
      <c r="E10" s="6"/>
    </row>
    <row r="14" spans="1:6">
      <c r="A14" t="s">
        <v>73</v>
      </c>
      <c r="C14">
        <v>5.1100000000000003</v>
      </c>
      <c r="D14" t="s">
        <v>74</v>
      </c>
    </row>
    <row r="15" spans="1:6">
      <c r="A15" t="s">
        <v>89</v>
      </c>
      <c r="C15" t="s">
        <v>91</v>
      </c>
    </row>
  </sheetData>
  <mergeCells count="1">
    <mergeCell ref="A1:F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5"/>
  <sheetViews>
    <sheetView workbookViewId="0">
      <selection activeCell="D11" sqref="D11"/>
    </sheetView>
  </sheetViews>
  <sheetFormatPr defaultRowHeight="15"/>
  <cols>
    <col min="6" max="6" width="22.5703125" customWidth="1"/>
  </cols>
  <sheetData>
    <row r="1" spans="1:6" ht="21">
      <c r="A1" s="23" t="s">
        <v>3</v>
      </c>
      <c r="B1" s="23"/>
      <c r="C1" s="23"/>
      <c r="D1" s="23"/>
      <c r="E1" s="23"/>
      <c r="F1" s="23"/>
    </row>
    <row r="2" spans="1:6">
      <c r="A2" t="s">
        <v>12</v>
      </c>
      <c r="B2" t="s">
        <v>13</v>
      </c>
      <c r="C2" t="s">
        <v>14</v>
      </c>
      <c r="D2" t="s">
        <v>15</v>
      </c>
      <c r="E2" t="s">
        <v>16</v>
      </c>
      <c r="F2" t="s">
        <v>21</v>
      </c>
    </row>
    <row r="3" spans="1:6">
      <c r="A3" s="2">
        <v>41520</v>
      </c>
      <c r="B3" s="6">
        <v>60</v>
      </c>
      <c r="C3" s="6">
        <v>62.4</v>
      </c>
      <c r="D3" s="9">
        <v>40</v>
      </c>
      <c r="E3">
        <f t="shared" ref="E3:E10" si="0">(C3-B3)</f>
        <v>2.3999999999999986</v>
      </c>
      <c r="F3">
        <f>B3*D3</f>
        <v>2400</v>
      </c>
    </row>
    <row r="4" spans="1:6">
      <c r="A4" s="2">
        <v>41527</v>
      </c>
      <c r="B4" s="6">
        <v>62.4</v>
      </c>
      <c r="C4" s="6">
        <v>59.9</v>
      </c>
      <c r="D4" s="9">
        <v>18</v>
      </c>
      <c r="E4">
        <f t="shared" si="0"/>
        <v>-2.5</v>
      </c>
      <c r="F4">
        <f t="shared" ref="F4:F10" si="1">B4*D4</f>
        <v>1123.2</v>
      </c>
    </row>
    <row r="5" spans="1:6">
      <c r="A5" s="2">
        <v>41534</v>
      </c>
      <c r="B5" s="6">
        <v>59.9</v>
      </c>
      <c r="C5" s="6">
        <v>64.099999999999994</v>
      </c>
      <c r="D5" s="9">
        <v>7</v>
      </c>
      <c r="E5">
        <f t="shared" si="0"/>
        <v>4.1999999999999957</v>
      </c>
      <c r="F5">
        <f t="shared" si="1"/>
        <v>419.3</v>
      </c>
    </row>
    <row r="6" spans="1:6">
      <c r="A6" s="2">
        <v>41541</v>
      </c>
      <c r="B6" s="6">
        <v>64.099999999999994</v>
      </c>
      <c r="C6" s="6">
        <v>64.099999999999994</v>
      </c>
      <c r="D6" s="9">
        <v>0</v>
      </c>
      <c r="E6">
        <f t="shared" si="0"/>
        <v>0</v>
      </c>
      <c r="F6">
        <f t="shared" si="1"/>
        <v>0</v>
      </c>
    </row>
    <row r="7" spans="1:6">
      <c r="A7" s="2">
        <v>41548</v>
      </c>
      <c r="B7" s="6">
        <v>64.099999999999994</v>
      </c>
      <c r="C7" s="6">
        <v>78.510000000000005</v>
      </c>
      <c r="D7" s="9">
        <v>5</v>
      </c>
      <c r="E7">
        <f t="shared" si="0"/>
        <v>14.410000000000011</v>
      </c>
      <c r="F7">
        <f t="shared" si="1"/>
        <v>320.5</v>
      </c>
    </row>
    <row r="8" spans="1:6">
      <c r="A8" s="2">
        <v>41555</v>
      </c>
      <c r="B8" s="6">
        <v>78.510000000000005</v>
      </c>
      <c r="C8" s="6">
        <v>82.43</v>
      </c>
      <c r="D8" s="9">
        <v>0</v>
      </c>
      <c r="E8">
        <f t="shared" si="0"/>
        <v>3.9200000000000017</v>
      </c>
      <c r="F8">
        <f t="shared" si="1"/>
        <v>0</v>
      </c>
    </row>
    <row r="9" spans="1:6">
      <c r="A9" s="2">
        <v>41562</v>
      </c>
      <c r="B9" s="6">
        <v>82.43</v>
      </c>
      <c r="C9" s="6">
        <v>82.43</v>
      </c>
      <c r="D9" s="9">
        <v>0</v>
      </c>
      <c r="E9">
        <f t="shared" si="0"/>
        <v>0</v>
      </c>
      <c r="F9">
        <f t="shared" si="1"/>
        <v>0</v>
      </c>
    </row>
    <row r="10" spans="1:6">
      <c r="A10" s="2"/>
      <c r="B10" s="6"/>
      <c r="C10" s="6"/>
      <c r="D10" s="9"/>
    </row>
    <row r="14" spans="1:6">
      <c r="A14" t="s">
        <v>73</v>
      </c>
      <c r="C14">
        <v>6.07</v>
      </c>
      <c r="D14" t="s">
        <v>74</v>
      </c>
    </row>
    <row r="15" spans="1:6">
      <c r="A15" t="s">
        <v>89</v>
      </c>
      <c r="C15" t="s">
        <v>92</v>
      </c>
    </row>
  </sheetData>
  <mergeCells count="1">
    <mergeCell ref="A1:F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5"/>
  <sheetViews>
    <sheetView workbookViewId="0">
      <selection activeCell="F13" sqref="F13"/>
    </sheetView>
  </sheetViews>
  <sheetFormatPr defaultRowHeight="15"/>
  <cols>
    <col min="5" max="5" width="9.5703125" customWidth="1"/>
    <col min="6" max="6" width="22.85546875" customWidth="1"/>
  </cols>
  <sheetData>
    <row r="1" spans="1:7" ht="21">
      <c r="A1" s="23" t="s">
        <v>17</v>
      </c>
      <c r="B1" s="23"/>
      <c r="C1" s="23"/>
      <c r="D1" s="23"/>
      <c r="E1" s="23"/>
      <c r="F1" s="23"/>
    </row>
    <row r="2" spans="1:7">
      <c r="A2" t="s">
        <v>12</v>
      </c>
      <c r="B2" t="s">
        <v>13</v>
      </c>
      <c r="C2" t="s">
        <v>14</v>
      </c>
      <c r="D2" t="s">
        <v>15</v>
      </c>
      <c r="E2" t="s">
        <v>16</v>
      </c>
      <c r="F2" t="s">
        <v>21</v>
      </c>
    </row>
    <row r="3" spans="1:7">
      <c r="A3" s="2">
        <v>41520</v>
      </c>
      <c r="B3" s="6">
        <v>30</v>
      </c>
      <c r="C3" s="6">
        <v>27.3</v>
      </c>
      <c r="D3" s="9">
        <v>0</v>
      </c>
      <c r="E3" s="6">
        <f t="shared" ref="E3:E10" si="0">(C3-B3)</f>
        <v>-2.6999999999999993</v>
      </c>
      <c r="F3" s="6">
        <f>B3*D3</f>
        <v>0</v>
      </c>
    </row>
    <row r="4" spans="1:7">
      <c r="A4" s="2">
        <v>41527</v>
      </c>
      <c r="B4" s="6">
        <v>27.3</v>
      </c>
      <c r="C4" s="6">
        <v>28.39</v>
      </c>
      <c r="D4" s="9">
        <v>23</v>
      </c>
      <c r="E4" s="6">
        <f t="shared" si="0"/>
        <v>1.0899999999999999</v>
      </c>
      <c r="F4" s="6">
        <f t="shared" ref="F4:F10" si="1">B4*D4</f>
        <v>627.9</v>
      </c>
    </row>
    <row r="5" spans="1:7">
      <c r="A5" s="2">
        <v>41534</v>
      </c>
      <c r="B5" s="6">
        <v>28.39</v>
      </c>
      <c r="C5" s="6">
        <v>29.81</v>
      </c>
      <c r="D5" s="9">
        <v>0</v>
      </c>
      <c r="E5" s="6">
        <f t="shared" si="0"/>
        <v>1.4199999999999982</v>
      </c>
      <c r="F5" s="6">
        <f t="shared" si="1"/>
        <v>0</v>
      </c>
    </row>
    <row r="6" spans="1:7">
      <c r="A6" s="2">
        <v>41541</v>
      </c>
      <c r="B6" s="6">
        <v>29.81</v>
      </c>
      <c r="C6" s="6">
        <v>29.81</v>
      </c>
      <c r="D6" s="9">
        <v>0</v>
      </c>
      <c r="E6" s="6">
        <f t="shared" si="0"/>
        <v>0</v>
      </c>
      <c r="F6" s="6">
        <f t="shared" si="1"/>
        <v>0</v>
      </c>
    </row>
    <row r="7" spans="1:7">
      <c r="A7" s="2">
        <v>41551</v>
      </c>
      <c r="B7" s="6">
        <v>29.81</v>
      </c>
      <c r="C7" s="6">
        <v>34.49</v>
      </c>
      <c r="D7" s="9">
        <v>0</v>
      </c>
      <c r="E7" s="6">
        <f t="shared" si="0"/>
        <v>4.6800000000000033</v>
      </c>
      <c r="F7" s="6">
        <f t="shared" si="1"/>
        <v>0</v>
      </c>
    </row>
    <row r="8" spans="1:7">
      <c r="A8" s="2">
        <v>41554</v>
      </c>
      <c r="B8" s="6">
        <v>34.49</v>
      </c>
      <c r="C8" s="6">
        <v>36.22</v>
      </c>
      <c r="D8" s="9">
        <v>0</v>
      </c>
      <c r="E8" s="6">
        <f t="shared" si="0"/>
        <v>1.7299999999999969</v>
      </c>
      <c r="F8" s="6">
        <f t="shared" si="1"/>
        <v>0</v>
      </c>
    </row>
    <row r="9" spans="1:7">
      <c r="A9" s="2">
        <v>41562</v>
      </c>
      <c r="B9" s="6">
        <v>36.22</v>
      </c>
      <c r="C9" s="6">
        <v>36.22</v>
      </c>
      <c r="D9" s="9">
        <v>0</v>
      </c>
      <c r="E9" s="6">
        <f t="shared" si="0"/>
        <v>0</v>
      </c>
      <c r="F9" s="6">
        <f t="shared" si="1"/>
        <v>0</v>
      </c>
    </row>
    <row r="10" spans="1:7">
      <c r="A10" s="2"/>
      <c r="B10" s="6"/>
      <c r="C10" s="6"/>
      <c r="D10" s="9"/>
      <c r="E10" s="6"/>
      <c r="F10" s="6"/>
    </row>
    <row r="11" spans="1:7">
      <c r="F11" s="6"/>
      <c r="G11" s="6"/>
    </row>
    <row r="14" spans="1:7">
      <c r="A14" t="s">
        <v>73</v>
      </c>
      <c r="C14" s="6">
        <v>2.7</v>
      </c>
      <c r="D14" t="s">
        <v>74</v>
      </c>
    </row>
    <row r="15" spans="1:7">
      <c r="A15" t="s">
        <v>89</v>
      </c>
      <c r="C15" t="s">
        <v>93</v>
      </c>
    </row>
  </sheetData>
  <mergeCells count="1">
    <mergeCell ref="A1:F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5"/>
  <sheetViews>
    <sheetView workbookViewId="0">
      <selection activeCell="D12" sqref="D12"/>
    </sheetView>
  </sheetViews>
  <sheetFormatPr defaultRowHeight="15"/>
  <cols>
    <col min="6" max="6" width="21.85546875" customWidth="1"/>
  </cols>
  <sheetData>
    <row r="1" spans="1:6" ht="21">
      <c r="A1" s="23" t="s">
        <v>22</v>
      </c>
      <c r="B1" s="23"/>
      <c r="C1" s="23"/>
      <c r="D1" s="23"/>
      <c r="E1" s="23"/>
      <c r="F1" s="23"/>
    </row>
    <row r="2" spans="1:6">
      <c r="A2" t="s">
        <v>12</v>
      </c>
      <c r="B2" t="s">
        <v>13</v>
      </c>
      <c r="C2" t="s">
        <v>14</v>
      </c>
      <c r="D2" t="s">
        <v>15</v>
      </c>
      <c r="E2" t="s">
        <v>16</v>
      </c>
      <c r="F2" t="s">
        <v>21</v>
      </c>
    </row>
    <row r="3" spans="1:6">
      <c r="A3" s="2">
        <v>41520</v>
      </c>
      <c r="B3">
        <v>75</v>
      </c>
      <c r="C3">
        <v>67.5</v>
      </c>
      <c r="D3">
        <v>0</v>
      </c>
      <c r="E3">
        <f t="shared" ref="E3:E10" si="0">(C3-B3)</f>
        <v>-7.5</v>
      </c>
      <c r="F3">
        <f>B3*D3</f>
        <v>0</v>
      </c>
    </row>
    <row r="4" spans="1:6">
      <c r="A4" s="2">
        <v>41527</v>
      </c>
      <c r="B4">
        <v>67.5</v>
      </c>
      <c r="C4">
        <v>74.25</v>
      </c>
      <c r="D4">
        <v>56</v>
      </c>
      <c r="E4">
        <f t="shared" si="0"/>
        <v>6.75</v>
      </c>
      <c r="F4">
        <f t="shared" ref="F4:F10" si="1">B4*D4</f>
        <v>3780</v>
      </c>
    </row>
    <row r="5" spans="1:6">
      <c r="A5" s="2">
        <v>41534</v>
      </c>
      <c r="B5">
        <v>74.25</v>
      </c>
      <c r="C5">
        <v>80.930000000000007</v>
      </c>
      <c r="D5">
        <v>21</v>
      </c>
      <c r="E5">
        <f t="shared" si="0"/>
        <v>6.6800000000000068</v>
      </c>
      <c r="F5">
        <f t="shared" si="1"/>
        <v>1559.25</v>
      </c>
    </row>
    <row r="6" spans="1:6">
      <c r="A6" s="2">
        <v>41541</v>
      </c>
      <c r="B6">
        <v>80.930000000000007</v>
      </c>
      <c r="C6">
        <v>80.930000000000007</v>
      </c>
      <c r="D6">
        <v>0</v>
      </c>
      <c r="E6">
        <f t="shared" si="0"/>
        <v>0</v>
      </c>
      <c r="F6">
        <f t="shared" si="1"/>
        <v>0</v>
      </c>
    </row>
    <row r="7" spans="1:6">
      <c r="A7" s="2">
        <v>41548</v>
      </c>
      <c r="B7">
        <v>80.930000000000007</v>
      </c>
      <c r="C7">
        <v>82.65</v>
      </c>
      <c r="D7">
        <v>-5</v>
      </c>
      <c r="E7">
        <f t="shared" si="0"/>
        <v>1.7199999999999989</v>
      </c>
      <c r="F7">
        <f t="shared" si="1"/>
        <v>-404.65000000000003</v>
      </c>
    </row>
    <row r="8" spans="1:6">
      <c r="A8" s="2">
        <v>41555</v>
      </c>
      <c r="B8">
        <v>82.65</v>
      </c>
      <c r="C8">
        <v>86.78</v>
      </c>
      <c r="D8">
        <v>0</v>
      </c>
      <c r="E8">
        <f t="shared" si="0"/>
        <v>4.1299999999999955</v>
      </c>
      <c r="F8">
        <f t="shared" si="1"/>
        <v>0</v>
      </c>
    </row>
    <row r="9" spans="1:6">
      <c r="A9" s="2">
        <v>41562</v>
      </c>
      <c r="B9">
        <v>86.78</v>
      </c>
      <c r="C9">
        <v>86.78</v>
      </c>
      <c r="D9">
        <v>0</v>
      </c>
      <c r="E9">
        <f t="shared" si="0"/>
        <v>0</v>
      </c>
      <c r="F9">
        <f t="shared" si="1"/>
        <v>0</v>
      </c>
    </row>
    <row r="10" spans="1:6">
      <c r="A10" s="2"/>
    </row>
    <row r="14" spans="1:6">
      <c r="A14" t="s">
        <v>73</v>
      </c>
      <c r="C14" s="8">
        <v>6.75</v>
      </c>
      <c r="D14" t="s">
        <v>74</v>
      </c>
    </row>
    <row r="15" spans="1:6">
      <c r="A15" t="s">
        <v>89</v>
      </c>
      <c r="C15" t="s">
        <v>94</v>
      </c>
    </row>
  </sheetData>
  <mergeCells count="1">
    <mergeCell ref="A1:F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4"/>
  <sheetViews>
    <sheetView workbookViewId="0">
      <selection activeCell="E12" sqref="E12"/>
    </sheetView>
  </sheetViews>
  <sheetFormatPr defaultRowHeight="15"/>
  <cols>
    <col min="6" max="6" width="22.7109375" customWidth="1"/>
  </cols>
  <sheetData>
    <row r="1" spans="1:6" ht="21">
      <c r="A1" s="23" t="s">
        <v>4</v>
      </c>
      <c r="B1" s="23"/>
      <c r="C1" s="23"/>
      <c r="D1" s="23"/>
      <c r="E1" s="23"/>
      <c r="F1" s="23"/>
    </row>
    <row r="2" spans="1:6">
      <c r="A2" t="s">
        <v>12</v>
      </c>
      <c r="B2" t="s">
        <v>13</v>
      </c>
      <c r="C2" t="s">
        <v>14</v>
      </c>
      <c r="D2" t="s">
        <v>15</v>
      </c>
      <c r="E2" t="s">
        <v>16</v>
      </c>
      <c r="F2" t="s">
        <v>21</v>
      </c>
    </row>
    <row r="3" spans="1:6">
      <c r="A3" s="2">
        <v>41520</v>
      </c>
      <c r="B3">
        <v>100</v>
      </c>
      <c r="C3">
        <v>97</v>
      </c>
      <c r="D3">
        <v>29</v>
      </c>
      <c r="E3">
        <f t="shared" ref="E3:E10" si="0">(C3-B3)</f>
        <v>-3</v>
      </c>
      <c r="F3">
        <f>B3*D3</f>
        <v>2900</v>
      </c>
    </row>
    <row r="4" spans="1:6">
      <c r="A4" s="2">
        <v>41527</v>
      </c>
      <c r="B4">
        <v>97</v>
      </c>
      <c r="C4">
        <v>93.41</v>
      </c>
      <c r="D4">
        <v>34</v>
      </c>
      <c r="E4">
        <f t="shared" si="0"/>
        <v>-3.5900000000000034</v>
      </c>
      <c r="F4">
        <f t="shared" ref="F4:F10" si="1">B4*D4</f>
        <v>3298</v>
      </c>
    </row>
    <row r="5" spans="1:6">
      <c r="A5" s="2">
        <v>41534</v>
      </c>
      <c r="B5">
        <v>93.41</v>
      </c>
      <c r="C5">
        <v>102.75</v>
      </c>
      <c r="D5">
        <v>39</v>
      </c>
      <c r="E5">
        <f t="shared" si="0"/>
        <v>9.3400000000000034</v>
      </c>
      <c r="F5">
        <f t="shared" si="1"/>
        <v>3642.99</v>
      </c>
    </row>
    <row r="6" spans="1:6">
      <c r="A6" s="2">
        <v>41541</v>
      </c>
      <c r="B6">
        <v>102.75</v>
      </c>
      <c r="C6">
        <v>102.75</v>
      </c>
      <c r="D6">
        <v>0</v>
      </c>
      <c r="E6">
        <f t="shared" si="0"/>
        <v>0</v>
      </c>
      <c r="F6">
        <f t="shared" si="1"/>
        <v>0</v>
      </c>
    </row>
    <row r="7" spans="1:6">
      <c r="A7" s="2">
        <v>41551</v>
      </c>
      <c r="B7">
        <v>102.75</v>
      </c>
      <c r="C7">
        <v>103.48</v>
      </c>
      <c r="D7">
        <v>-25</v>
      </c>
      <c r="E7">
        <f t="shared" si="0"/>
        <v>0.73000000000000398</v>
      </c>
      <c r="F7">
        <f t="shared" si="1"/>
        <v>-2568.75</v>
      </c>
    </row>
    <row r="8" spans="1:6">
      <c r="A8" s="2">
        <v>41554</v>
      </c>
      <c r="B8">
        <v>103.48</v>
      </c>
      <c r="C8">
        <v>108.65</v>
      </c>
      <c r="D8">
        <v>0</v>
      </c>
      <c r="E8">
        <f t="shared" si="0"/>
        <v>5.1700000000000017</v>
      </c>
      <c r="F8">
        <f t="shared" si="1"/>
        <v>0</v>
      </c>
    </row>
    <row r="9" spans="1:6">
      <c r="A9" s="2">
        <v>41562</v>
      </c>
      <c r="B9">
        <v>108.65</v>
      </c>
      <c r="C9">
        <v>108.65</v>
      </c>
      <c r="D9">
        <v>0</v>
      </c>
      <c r="E9">
        <f t="shared" si="0"/>
        <v>0</v>
      </c>
      <c r="F9">
        <f t="shared" si="1"/>
        <v>0</v>
      </c>
    </row>
    <row r="10" spans="1:6">
      <c r="A10" s="2"/>
    </row>
    <row r="13" spans="1:6">
      <c r="A13" t="s">
        <v>73</v>
      </c>
      <c r="C13" t="s">
        <v>75</v>
      </c>
    </row>
    <row r="14" spans="1:6">
      <c r="A14" t="s">
        <v>89</v>
      </c>
      <c r="C14" t="s">
        <v>95</v>
      </c>
    </row>
  </sheetData>
  <mergeCells count="1">
    <mergeCell ref="A1:F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5"/>
  <sheetViews>
    <sheetView workbookViewId="0">
      <selection activeCell="G11" sqref="G11"/>
    </sheetView>
  </sheetViews>
  <sheetFormatPr defaultRowHeight="15"/>
  <cols>
    <col min="6" max="6" width="21.42578125" customWidth="1"/>
  </cols>
  <sheetData>
    <row r="1" spans="1:6" ht="21">
      <c r="A1" s="23" t="s">
        <v>5</v>
      </c>
      <c r="B1" s="23"/>
      <c r="C1" s="23"/>
      <c r="D1" s="23"/>
      <c r="E1" s="23"/>
      <c r="F1" s="23"/>
    </row>
    <row r="2" spans="1:6">
      <c r="A2" t="s">
        <v>12</v>
      </c>
      <c r="B2" t="s">
        <v>13</v>
      </c>
      <c r="C2" t="s">
        <v>14</v>
      </c>
      <c r="D2" t="s">
        <v>15</v>
      </c>
      <c r="E2" t="s">
        <v>16</v>
      </c>
      <c r="F2" t="s">
        <v>21</v>
      </c>
    </row>
    <row r="3" spans="1:6">
      <c r="A3" s="2">
        <v>41520</v>
      </c>
      <c r="B3" s="6">
        <v>75</v>
      </c>
      <c r="C3" s="6">
        <v>69</v>
      </c>
      <c r="D3">
        <v>12</v>
      </c>
      <c r="E3">
        <f t="shared" ref="E3:E10" si="0">(C3-B3)</f>
        <v>-6</v>
      </c>
      <c r="F3">
        <f>B3*D3</f>
        <v>900</v>
      </c>
    </row>
    <row r="4" spans="1:6">
      <c r="A4" s="2">
        <v>41527</v>
      </c>
      <c r="B4" s="6">
        <v>69</v>
      </c>
      <c r="C4" s="6">
        <v>71.069999999999993</v>
      </c>
      <c r="D4">
        <v>21</v>
      </c>
      <c r="E4">
        <f t="shared" si="0"/>
        <v>2.0699999999999932</v>
      </c>
      <c r="F4">
        <f t="shared" ref="F4:F10" si="1">B4*D4</f>
        <v>1449</v>
      </c>
    </row>
    <row r="5" spans="1:6">
      <c r="A5" s="2">
        <v>41534</v>
      </c>
      <c r="B5" s="6">
        <v>71.069999999999993</v>
      </c>
      <c r="C5" s="6">
        <v>74.62</v>
      </c>
      <c r="D5">
        <v>0</v>
      </c>
      <c r="E5">
        <f t="shared" si="0"/>
        <v>3.5500000000000114</v>
      </c>
      <c r="F5">
        <f t="shared" si="1"/>
        <v>0</v>
      </c>
    </row>
    <row r="6" spans="1:6">
      <c r="A6" s="2">
        <v>41541</v>
      </c>
      <c r="B6" s="6">
        <v>74.62</v>
      </c>
      <c r="C6" s="6">
        <v>74.62</v>
      </c>
      <c r="D6">
        <v>0</v>
      </c>
      <c r="E6">
        <f t="shared" si="0"/>
        <v>0</v>
      </c>
      <c r="F6">
        <f t="shared" si="1"/>
        <v>0</v>
      </c>
    </row>
    <row r="7" spans="1:6">
      <c r="A7" s="2">
        <v>41551</v>
      </c>
      <c r="B7" s="6">
        <v>74.62</v>
      </c>
      <c r="C7" s="6">
        <v>84.34</v>
      </c>
      <c r="D7">
        <v>0</v>
      </c>
      <c r="E7">
        <f t="shared" si="0"/>
        <v>9.7199999999999989</v>
      </c>
      <c r="F7">
        <f t="shared" si="1"/>
        <v>0</v>
      </c>
    </row>
    <row r="8" spans="1:6">
      <c r="A8" s="2">
        <v>41554</v>
      </c>
      <c r="B8" s="6">
        <v>84.34</v>
      </c>
      <c r="C8" s="6">
        <v>88.56</v>
      </c>
      <c r="D8">
        <v>0</v>
      </c>
      <c r="E8">
        <f t="shared" si="0"/>
        <v>4.2199999999999989</v>
      </c>
      <c r="F8">
        <f t="shared" si="1"/>
        <v>0</v>
      </c>
    </row>
    <row r="9" spans="1:6">
      <c r="A9" s="2">
        <v>41562</v>
      </c>
      <c r="B9" s="6">
        <v>88.56</v>
      </c>
      <c r="C9" s="6">
        <v>88.56</v>
      </c>
      <c r="D9">
        <v>0</v>
      </c>
      <c r="E9">
        <f t="shared" si="0"/>
        <v>0</v>
      </c>
      <c r="F9">
        <f t="shared" si="1"/>
        <v>0</v>
      </c>
    </row>
    <row r="10" spans="1:6">
      <c r="A10" s="2"/>
    </row>
    <row r="14" spans="1:6">
      <c r="A14" t="s">
        <v>73</v>
      </c>
      <c r="C14">
        <v>7.11</v>
      </c>
      <c r="D14" t="s">
        <v>74</v>
      </c>
    </row>
    <row r="15" spans="1:6">
      <c r="A15" t="s">
        <v>89</v>
      </c>
      <c r="C15" t="s">
        <v>96</v>
      </c>
    </row>
  </sheetData>
  <mergeCells count="1">
    <mergeCell ref="A1:F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5"/>
  <sheetViews>
    <sheetView workbookViewId="0">
      <selection activeCell="A11" sqref="A11"/>
    </sheetView>
  </sheetViews>
  <sheetFormatPr defaultRowHeight="15"/>
  <cols>
    <col min="6" max="6" width="21.7109375" customWidth="1"/>
  </cols>
  <sheetData>
    <row r="1" spans="1:6" ht="21">
      <c r="A1" s="23" t="s">
        <v>6</v>
      </c>
      <c r="B1" s="23"/>
      <c r="C1" s="23"/>
      <c r="D1" s="23"/>
      <c r="E1" s="23"/>
      <c r="F1" s="23"/>
    </row>
    <row r="2" spans="1:6">
      <c r="A2" t="s">
        <v>12</v>
      </c>
      <c r="B2" t="s">
        <v>13</v>
      </c>
      <c r="C2" t="s">
        <v>14</v>
      </c>
      <c r="D2" t="s">
        <v>15</v>
      </c>
      <c r="E2" t="s">
        <v>16</v>
      </c>
      <c r="F2" t="s">
        <v>21</v>
      </c>
    </row>
    <row r="3" spans="1:6">
      <c r="A3" s="2">
        <v>41520</v>
      </c>
      <c r="B3" s="6">
        <v>30</v>
      </c>
      <c r="C3" s="6">
        <v>32.1</v>
      </c>
      <c r="D3">
        <v>73</v>
      </c>
      <c r="E3">
        <f t="shared" ref="E3:E10" si="0">(C3-B3)</f>
        <v>2.1000000000000014</v>
      </c>
      <c r="F3">
        <f>B3*D3</f>
        <v>2190</v>
      </c>
    </row>
    <row r="4" spans="1:6">
      <c r="A4" s="2">
        <v>41527</v>
      </c>
      <c r="B4" s="6">
        <v>32.1</v>
      </c>
      <c r="C4" s="6">
        <v>30.5</v>
      </c>
      <c r="D4">
        <v>14</v>
      </c>
      <c r="E4">
        <f t="shared" si="0"/>
        <v>-1.6000000000000014</v>
      </c>
      <c r="F4">
        <f t="shared" ref="F4:F10" si="1">B4*D4</f>
        <v>449.40000000000003</v>
      </c>
    </row>
    <row r="5" spans="1:6">
      <c r="A5" s="2">
        <v>41534</v>
      </c>
      <c r="B5" s="6">
        <v>30.5</v>
      </c>
      <c r="C5" s="6">
        <v>32.020000000000003</v>
      </c>
      <c r="D5">
        <v>0</v>
      </c>
      <c r="E5">
        <f t="shared" si="0"/>
        <v>1.5200000000000031</v>
      </c>
      <c r="F5">
        <f t="shared" si="1"/>
        <v>0</v>
      </c>
    </row>
    <row r="6" spans="1:6">
      <c r="A6" s="2">
        <v>41541</v>
      </c>
      <c r="B6" s="6">
        <v>32.020000000000003</v>
      </c>
      <c r="C6" s="6">
        <v>32.020000000000003</v>
      </c>
      <c r="D6">
        <v>0</v>
      </c>
      <c r="E6">
        <f t="shared" si="0"/>
        <v>0</v>
      </c>
      <c r="F6">
        <f t="shared" si="1"/>
        <v>0</v>
      </c>
    </row>
    <row r="7" spans="1:6">
      <c r="A7" s="2">
        <v>41551</v>
      </c>
      <c r="B7" s="6">
        <v>32.020000000000003</v>
      </c>
      <c r="C7" s="6">
        <v>47.9</v>
      </c>
      <c r="D7">
        <v>0</v>
      </c>
      <c r="E7">
        <f t="shared" si="0"/>
        <v>15.879999999999995</v>
      </c>
      <c r="F7">
        <f t="shared" si="1"/>
        <v>0</v>
      </c>
    </row>
    <row r="8" spans="1:6">
      <c r="A8" s="2">
        <v>41554</v>
      </c>
      <c r="B8" s="6">
        <v>47.9</v>
      </c>
      <c r="C8" s="6">
        <v>50.3</v>
      </c>
      <c r="D8">
        <v>0</v>
      </c>
      <c r="E8">
        <f t="shared" si="0"/>
        <v>2.3999999999999986</v>
      </c>
      <c r="F8">
        <f t="shared" si="1"/>
        <v>0</v>
      </c>
    </row>
    <row r="9" spans="1:6">
      <c r="A9" s="2">
        <v>41562</v>
      </c>
      <c r="B9" s="6">
        <v>50.3</v>
      </c>
      <c r="C9" s="6">
        <v>50.3</v>
      </c>
      <c r="D9">
        <v>0</v>
      </c>
      <c r="E9">
        <f t="shared" si="0"/>
        <v>0</v>
      </c>
      <c r="F9">
        <f t="shared" si="1"/>
        <v>0</v>
      </c>
    </row>
    <row r="10" spans="1:6">
      <c r="A10" s="2"/>
      <c r="B10" s="6"/>
      <c r="C10" s="6"/>
    </row>
    <row r="14" spans="1:6">
      <c r="A14" t="s">
        <v>73</v>
      </c>
      <c r="C14" s="8">
        <v>3.03</v>
      </c>
      <c r="D14" t="s">
        <v>74</v>
      </c>
    </row>
    <row r="15" spans="1:6">
      <c r="A15" t="s">
        <v>89</v>
      </c>
      <c r="C15" t="s">
        <v>97</v>
      </c>
    </row>
  </sheetData>
  <mergeCells count="1">
    <mergeCell ref="A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Corporation Overview</vt:lpstr>
      <vt:lpstr>Speeder</vt:lpstr>
      <vt:lpstr>Mango Media Machines</vt:lpstr>
      <vt:lpstr>Soccer Divas</vt:lpstr>
      <vt:lpstr>Rose Petals, Inc.</vt:lpstr>
      <vt:lpstr>Candlelight Suites</vt:lpstr>
      <vt:lpstr>Philip's Airways</vt:lpstr>
      <vt:lpstr>Cherrilime</vt:lpstr>
      <vt:lpstr>Triangle Grocery Store</vt:lpstr>
      <vt:lpstr>Ashley's Toys</vt:lpstr>
      <vt:lpstr>Bolt Airlines</vt:lpstr>
      <vt:lpstr>Dollar Hollar</vt:lpstr>
      <vt:lpstr>Toys 4 Kids</vt:lpstr>
      <vt:lpstr>One for the Book</vt:lpstr>
      <vt:lpstr>Trading Card Shack</vt:lpstr>
      <vt:lpstr>Computers by Pros, Inc.</vt:lpstr>
      <vt:lpstr>Stockbroker Records 9-10</vt:lpstr>
    </vt:vector>
  </TitlesOfParts>
  <Company>Wake County Schools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adrake</dc:creator>
  <cp:lastModifiedBy>adrake</cp:lastModifiedBy>
  <dcterms:created xsi:type="dcterms:W3CDTF">2013-09-08T22:09:26Z</dcterms:created>
  <dcterms:modified xsi:type="dcterms:W3CDTF">2013-10-15T16:22:57Z</dcterms:modified>
</cp:coreProperties>
</file>